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afin-my.sharepoint.com/personal/haydee_fibraemx_com/Documents/Documentos/Financieros/"/>
    </mc:Choice>
  </mc:AlternateContent>
  <xr:revisionPtr revIDLastSave="0" documentId="8_{7BF3DB98-1084-43CE-8399-C2851F13C10B}" xr6:coauthVersionLast="47" xr6:coauthVersionMax="47" xr10:uidLastSave="{00000000-0000-0000-0000-000000000000}"/>
  <bookViews>
    <workbookView xWindow="20370" yWindow="-120" windowWidth="29040" windowHeight="15840" activeTab="3" xr2:uid="{EC782F50-DD10-4B3A-B9AA-6A1EF091D23E}"/>
  </bookViews>
  <sheets>
    <sheet name="Portada" sheetId="2" r:id="rId1"/>
    <sheet name="Supuestos" sheetId="1" r:id="rId2"/>
    <sheet name="Flujo de Caja" sheetId="6" r:id="rId3"/>
    <sheet name="Valuación" sheetId="7" r:id="rId4"/>
    <sheet name="Término Concesiones" sheetId="5" r:id="rId5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41" i="6" l="1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F30" i="7"/>
  <c r="BA35" i="6" l="1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BA8" i="6" l="1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G9" i="6" s="1"/>
  <c r="H9" i="6" l="1"/>
  <c r="I9" i="6" s="1"/>
  <c r="J9" i="6" s="1"/>
  <c r="K9" i="6" s="1"/>
  <c r="L9" i="6" s="1"/>
  <c r="M9" i="6" s="1"/>
  <c r="N9" i="6" s="1"/>
  <c r="O9" i="6" s="1"/>
  <c r="P9" i="6" s="1"/>
  <c r="Q9" i="6" s="1"/>
  <c r="R9" i="6" s="1"/>
  <c r="S9" i="6" s="1"/>
  <c r="T9" i="6" s="1"/>
  <c r="U9" i="6" s="1"/>
  <c r="V9" i="6" s="1"/>
  <c r="W9" i="6" s="1"/>
  <c r="X9" i="6" s="1"/>
  <c r="Y9" i="6" s="1"/>
  <c r="Z9" i="6" s="1"/>
  <c r="AA9" i="6" s="1"/>
  <c r="AB9" i="6" s="1"/>
  <c r="AC9" i="6" s="1"/>
  <c r="AD9" i="6" s="1"/>
  <c r="AE9" i="6" s="1"/>
  <c r="AF9" i="6" s="1"/>
  <c r="AG9" i="6" s="1"/>
  <c r="AH9" i="6" s="1"/>
  <c r="AI9" i="6" s="1"/>
  <c r="AJ9" i="6" s="1"/>
  <c r="AK9" i="6" s="1"/>
  <c r="AL9" i="6" s="1"/>
  <c r="AM9" i="6" s="1"/>
  <c r="AN9" i="6" s="1"/>
  <c r="AO9" i="6" s="1"/>
  <c r="AP9" i="6" s="1"/>
  <c r="AQ9" i="6" s="1"/>
  <c r="AR9" i="6" s="1"/>
  <c r="AS9" i="6" s="1"/>
  <c r="AT9" i="6" s="1"/>
  <c r="AU9" i="6" s="1"/>
  <c r="AV9" i="6" s="1"/>
  <c r="AW9" i="6" s="1"/>
  <c r="AX9" i="6" s="1"/>
  <c r="AY9" i="6" s="1"/>
  <c r="AZ9" i="6" s="1"/>
  <c r="BA9" i="6" s="1"/>
  <c r="G21" i="6"/>
  <c r="F34" i="6"/>
  <c r="F30" i="6"/>
  <c r="F21" i="6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G18" i="7"/>
  <c r="BA18" i="7" s="1"/>
  <c r="G16" i="7"/>
  <c r="AY16" i="7" s="1"/>
  <c r="G12" i="7"/>
  <c r="H12" i="7" s="1"/>
  <c r="B2" i="7" a="1"/>
  <c r="B2" i="7" s="1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V38" i="6" s="1"/>
  <c r="AW36" i="6"/>
  <c r="AW38" i="6" s="1"/>
  <c r="AX36" i="6"/>
  <c r="AX38" i="6" s="1"/>
  <c r="AY36" i="6"/>
  <c r="AY38" i="6" s="1"/>
  <c r="AZ36" i="6"/>
  <c r="AZ38" i="6" s="1"/>
  <c r="BA36" i="6"/>
  <c r="BA38" i="6" s="1"/>
  <c r="F36" i="6"/>
  <c r="F40" i="6"/>
  <c r="F20" i="6"/>
  <c r="G20" i="6" s="1"/>
  <c r="H20" i="6" s="1"/>
  <c r="I20" i="6" s="1"/>
  <c r="J20" i="6" s="1"/>
  <c r="K20" i="6" s="1"/>
  <c r="L20" i="6" s="1"/>
  <c r="M20" i="6" s="1"/>
  <c r="N20" i="6" s="1"/>
  <c r="O20" i="6" s="1"/>
  <c r="P20" i="6" s="1"/>
  <c r="Q20" i="6" s="1"/>
  <c r="R20" i="6" s="1"/>
  <c r="S20" i="6" s="1"/>
  <c r="T20" i="6" s="1"/>
  <c r="U20" i="6" s="1"/>
  <c r="V20" i="6" s="1"/>
  <c r="W20" i="6" s="1"/>
  <c r="X20" i="6" s="1"/>
  <c r="Y20" i="6" s="1"/>
  <c r="Z20" i="6" s="1"/>
  <c r="AA20" i="6" s="1"/>
  <c r="AB20" i="6" s="1"/>
  <c r="AC20" i="6" s="1"/>
  <c r="AD20" i="6" s="1"/>
  <c r="AE20" i="6" s="1"/>
  <c r="AF20" i="6" s="1"/>
  <c r="AG20" i="6" s="1"/>
  <c r="AH20" i="6" s="1"/>
  <c r="AI20" i="6" s="1"/>
  <c r="AJ20" i="6" s="1"/>
  <c r="AK20" i="6" s="1"/>
  <c r="F19" i="6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R19" i="6" s="1"/>
  <c r="S19" i="6" s="1"/>
  <c r="T19" i="6" s="1"/>
  <c r="U19" i="6" s="1"/>
  <c r="V19" i="6" s="1"/>
  <c r="W19" i="6" s="1"/>
  <c r="X19" i="6" s="1"/>
  <c r="Y19" i="6" s="1"/>
  <c r="Z19" i="6" s="1"/>
  <c r="AA19" i="6" s="1"/>
  <c r="AB19" i="6" s="1"/>
  <c r="AC19" i="6" s="1"/>
  <c r="AD19" i="6" s="1"/>
  <c r="F18" i="6"/>
  <c r="G18" i="6" s="1"/>
  <c r="H18" i="6" s="1"/>
  <c r="I18" i="6" s="1"/>
  <c r="J18" i="6" s="1"/>
  <c r="K18" i="6" s="1"/>
  <c r="L18" i="6" s="1"/>
  <c r="M18" i="6" s="1"/>
  <c r="N18" i="6" s="1"/>
  <c r="O18" i="6" s="1"/>
  <c r="P18" i="6" s="1"/>
  <c r="Q18" i="6" s="1"/>
  <c r="F17" i="6"/>
  <c r="G17" i="6" s="1"/>
  <c r="H17" i="6" s="1"/>
  <c r="I17" i="6" s="1"/>
  <c r="J17" i="6" s="1"/>
  <c r="K17" i="6" s="1"/>
  <c r="L17" i="6" s="1"/>
  <c r="M17" i="6" s="1"/>
  <c r="N17" i="6" s="1"/>
  <c r="O17" i="6" s="1"/>
  <c r="P17" i="6" s="1"/>
  <c r="Q17" i="6" s="1"/>
  <c r="R17" i="6" s="1"/>
  <c r="S17" i="6" s="1"/>
  <c r="T17" i="6" s="1"/>
  <c r="U17" i="6" s="1"/>
  <c r="V17" i="6" s="1"/>
  <c r="W17" i="6" s="1"/>
  <c r="X17" i="6" s="1"/>
  <c r="Y17" i="6" s="1"/>
  <c r="Z17" i="6" s="1"/>
  <c r="AA17" i="6" s="1"/>
  <c r="AB17" i="6" s="1"/>
  <c r="AC17" i="6" s="1"/>
  <c r="AD17" i="6" s="1"/>
  <c r="AE17" i="6" s="1"/>
  <c r="AF17" i="6" s="1"/>
  <c r="AG17" i="6" s="1"/>
  <c r="F16" i="6"/>
  <c r="F15" i="6"/>
  <c r="G15" i="6" s="1"/>
  <c r="H15" i="6" s="1"/>
  <c r="I15" i="6" s="1"/>
  <c r="J15" i="6" s="1"/>
  <c r="K15" i="6" s="1"/>
  <c r="L15" i="6" s="1"/>
  <c r="M15" i="6" s="1"/>
  <c r="N15" i="6" s="1"/>
  <c r="O15" i="6" s="1"/>
  <c r="P15" i="6" s="1"/>
  <c r="Q15" i="6" s="1"/>
  <c r="R15" i="6" s="1"/>
  <c r="S15" i="6" s="1"/>
  <c r="T15" i="6" s="1"/>
  <c r="U15" i="6" s="1"/>
  <c r="V15" i="6" s="1"/>
  <c r="W15" i="6" s="1"/>
  <c r="X15" i="6" s="1"/>
  <c r="Y15" i="6" s="1"/>
  <c r="Z15" i="6" s="1"/>
  <c r="AA15" i="6" s="1"/>
  <c r="AB15" i="6" s="1"/>
  <c r="AC15" i="6" s="1"/>
  <c r="AD15" i="6" s="1"/>
  <c r="AE15" i="6" s="1"/>
  <c r="AF15" i="6" s="1"/>
  <c r="AG15" i="6" s="1"/>
  <c r="AH15" i="6" s="1"/>
  <c r="AI15" i="6" s="1"/>
  <c r="AJ15" i="6" s="1"/>
  <c r="AK15" i="6" s="1"/>
  <c r="AL15" i="6" s="1"/>
  <c r="AM15" i="6" s="1"/>
  <c r="AN15" i="6" s="1"/>
  <c r="AO15" i="6" s="1"/>
  <c r="AP15" i="6" s="1"/>
  <c r="AQ15" i="6" s="1"/>
  <c r="AR15" i="6" s="1"/>
  <c r="AS15" i="6" s="1"/>
  <c r="AT15" i="6" s="1"/>
  <c r="AU15" i="6" s="1"/>
  <c r="F14" i="6"/>
  <c r="G14" i="6" s="1"/>
  <c r="H14" i="6" s="1"/>
  <c r="I14" i="6" s="1"/>
  <c r="J14" i="6" s="1"/>
  <c r="K14" i="6" s="1"/>
  <c r="L14" i="6" s="1"/>
  <c r="M14" i="6" s="1"/>
  <c r="N14" i="6" s="1"/>
  <c r="O14" i="6" s="1"/>
  <c r="P14" i="6" s="1"/>
  <c r="Q14" i="6" s="1"/>
  <c r="R14" i="6" s="1"/>
  <c r="S14" i="6" s="1"/>
  <c r="T14" i="6" s="1"/>
  <c r="U14" i="6" s="1"/>
  <c r="V14" i="6" s="1"/>
  <c r="W14" i="6" s="1"/>
  <c r="X14" i="6" s="1"/>
  <c r="Y14" i="6" s="1"/>
  <c r="Z14" i="6" s="1"/>
  <c r="AA14" i="6" s="1"/>
  <c r="AB14" i="6" s="1"/>
  <c r="AC14" i="6" s="1"/>
  <c r="AD14" i="6" s="1"/>
  <c r="AE14" i="6" s="1"/>
  <c r="AF14" i="6" s="1"/>
  <c r="AG14" i="6" s="1"/>
  <c r="AH14" i="6" s="1"/>
  <c r="AI14" i="6" s="1"/>
  <c r="B2" i="6" a="1"/>
  <c r="B2" i="6" s="1"/>
  <c r="B2" i="5" a="1"/>
  <c r="B2" i="5" s="1"/>
  <c r="G16" i="6" l="1"/>
  <c r="G22" i="6" s="1"/>
  <c r="AZ12" i="7"/>
  <c r="I21" i="6"/>
  <c r="J21" i="6"/>
  <c r="Q21" i="6"/>
  <c r="L30" i="6"/>
  <c r="N34" i="6"/>
  <c r="AH21" i="6"/>
  <c r="AI30" i="6"/>
  <c r="K30" i="6"/>
  <c r="M34" i="6"/>
  <c r="R21" i="6"/>
  <c r="S30" i="6"/>
  <c r="U34" i="6"/>
  <c r="Y21" i="6"/>
  <c r="T30" i="6"/>
  <c r="V34" i="6"/>
  <c r="Z21" i="6"/>
  <c r="AA30" i="6"/>
  <c r="AC34" i="6"/>
  <c r="AG21" i="6"/>
  <c r="AB30" i="6"/>
  <c r="AD34" i="6"/>
  <c r="H21" i="6"/>
  <c r="P21" i="6"/>
  <c r="X21" i="6"/>
  <c r="AF21" i="6"/>
  <c r="J30" i="6"/>
  <c r="R30" i="6"/>
  <c r="Z30" i="6"/>
  <c r="AH30" i="6"/>
  <c r="L34" i="6"/>
  <c r="T34" i="6"/>
  <c r="AB34" i="6"/>
  <c r="K21" i="6"/>
  <c r="S21" i="6"/>
  <c r="AA21" i="6"/>
  <c r="AI21" i="6"/>
  <c r="M30" i="6"/>
  <c r="U30" i="6"/>
  <c r="AC30" i="6"/>
  <c r="G34" i="6"/>
  <c r="O34" i="6"/>
  <c r="W34" i="6"/>
  <c r="AE34" i="6"/>
  <c r="L21" i="6"/>
  <c r="T21" i="6"/>
  <c r="AB21" i="6"/>
  <c r="N30" i="6"/>
  <c r="V30" i="6"/>
  <c r="AD30" i="6"/>
  <c r="H34" i="6"/>
  <c r="P34" i="6"/>
  <c r="X34" i="6"/>
  <c r="AF34" i="6"/>
  <c r="M21" i="6"/>
  <c r="U21" i="6"/>
  <c r="AC21" i="6"/>
  <c r="G30" i="6"/>
  <c r="O30" i="6"/>
  <c r="W30" i="6"/>
  <c r="AE30" i="6"/>
  <c r="I34" i="6"/>
  <c r="Q34" i="6"/>
  <c r="Y34" i="6"/>
  <c r="AG34" i="6"/>
  <c r="N21" i="6"/>
  <c r="V21" i="6"/>
  <c r="AD21" i="6"/>
  <c r="H30" i="6"/>
  <c r="P30" i="6"/>
  <c r="X30" i="6"/>
  <c r="AF30" i="6"/>
  <c r="J34" i="6"/>
  <c r="R34" i="6"/>
  <c r="Z34" i="6"/>
  <c r="AH34" i="6"/>
  <c r="O21" i="6"/>
  <c r="W21" i="6"/>
  <c r="AE21" i="6"/>
  <c r="I30" i="6"/>
  <c r="Q30" i="6"/>
  <c r="Y30" i="6"/>
  <c r="AG30" i="6"/>
  <c r="K34" i="6"/>
  <c r="S34" i="6"/>
  <c r="AA34" i="6"/>
  <c r="AI34" i="6"/>
  <c r="M12" i="7"/>
  <c r="M14" i="7" s="1"/>
  <c r="M21" i="7" s="1"/>
  <c r="U12" i="7"/>
  <c r="U14" i="7" s="1"/>
  <c r="U21" i="7" s="1"/>
  <c r="BA12" i="7"/>
  <c r="BA14" i="7" s="1"/>
  <c r="BA21" i="7" s="1"/>
  <c r="N12" i="7"/>
  <c r="N14" i="7" s="1"/>
  <c r="N21" i="7" s="1"/>
  <c r="V12" i="7"/>
  <c r="V14" i="7" s="1"/>
  <c r="V21" i="7" s="1"/>
  <c r="AD12" i="7"/>
  <c r="AD14" i="7" s="1"/>
  <c r="AD21" i="7" s="1"/>
  <c r="AL12" i="7"/>
  <c r="AL14" i="7" s="1"/>
  <c r="AL21" i="7" s="1"/>
  <c r="AT12" i="7"/>
  <c r="AT14" i="7" s="1"/>
  <c r="AT21" i="7" s="1"/>
  <c r="AK12" i="7"/>
  <c r="AK14" i="7" s="1"/>
  <c r="AK21" i="7" s="1"/>
  <c r="O12" i="7"/>
  <c r="W12" i="7"/>
  <c r="W14" i="7" s="1"/>
  <c r="W21" i="7" s="1"/>
  <c r="AE12" i="7"/>
  <c r="AE14" i="7" s="1"/>
  <c r="AE21" i="7" s="1"/>
  <c r="AM12" i="7"/>
  <c r="AM14" i="7" s="1"/>
  <c r="AM21" i="7" s="1"/>
  <c r="AU12" i="7"/>
  <c r="AU14" i="7" s="1"/>
  <c r="AU21" i="7" s="1"/>
  <c r="AS12" i="7"/>
  <c r="AS14" i="7" s="1"/>
  <c r="AS21" i="7" s="1"/>
  <c r="H14" i="7"/>
  <c r="H21" i="7" s="1"/>
  <c r="P12" i="7"/>
  <c r="P14" i="7" s="1"/>
  <c r="P21" i="7" s="1"/>
  <c r="X12" i="7"/>
  <c r="X14" i="7" s="1"/>
  <c r="X21" i="7" s="1"/>
  <c r="AF12" i="7"/>
  <c r="AF14" i="7" s="1"/>
  <c r="AF21" i="7" s="1"/>
  <c r="AN12" i="7"/>
  <c r="AN14" i="7" s="1"/>
  <c r="AN21" i="7" s="1"/>
  <c r="AV12" i="7"/>
  <c r="AV14" i="7" s="1"/>
  <c r="AV21" i="7" s="1"/>
  <c r="I12" i="7"/>
  <c r="I14" i="7" s="1"/>
  <c r="I21" i="7" s="1"/>
  <c r="Q12" i="7"/>
  <c r="Q14" i="7" s="1"/>
  <c r="Q21" i="7" s="1"/>
  <c r="Y12" i="7"/>
  <c r="Y14" i="7" s="1"/>
  <c r="Y21" i="7" s="1"/>
  <c r="AG12" i="7"/>
  <c r="AG14" i="7" s="1"/>
  <c r="AG21" i="7" s="1"/>
  <c r="AO12" i="7"/>
  <c r="AO14" i="7" s="1"/>
  <c r="AO21" i="7" s="1"/>
  <c r="AW12" i="7"/>
  <c r="AW14" i="7" s="1"/>
  <c r="AW21" i="7" s="1"/>
  <c r="J12" i="7"/>
  <c r="J14" i="7" s="1"/>
  <c r="J21" i="7" s="1"/>
  <c r="R12" i="7"/>
  <c r="R14" i="7" s="1"/>
  <c r="R21" i="7" s="1"/>
  <c r="Z12" i="7"/>
  <c r="Z14" i="7" s="1"/>
  <c r="Z21" i="7" s="1"/>
  <c r="AH12" i="7"/>
  <c r="AH14" i="7" s="1"/>
  <c r="AH21" i="7" s="1"/>
  <c r="AP12" i="7"/>
  <c r="AP14" i="7" s="1"/>
  <c r="AP21" i="7" s="1"/>
  <c r="AX12" i="7"/>
  <c r="AX14" i="7" s="1"/>
  <c r="AX21" i="7" s="1"/>
  <c r="K12" i="7"/>
  <c r="K14" i="7" s="1"/>
  <c r="K21" i="7" s="1"/>
  <c r="S12" i="7"/>
  <c r="S14" i="7" s="1"/>
  <c r="S21" i="7" s="1"/>
  <c r="AA12" i="7"/>
  <c r="AA14" i="7" s="1"/>
  <c r="AA21" i="7" s="1"/>
  <c r="AI12" i="7"/>
  <c r="AI14" i="7" s="1"/>
  <c r="AI21" i="7" s="1"/>
  <c r="AQ12" i="7"/>
  <c r="AQ14" i="7" s="1"/>
  <c r="AQ21" i="7" s="1"/>
  <c r="AY12" i="7"/>
  <c r="AY14" i="7" s="1"/>
  <c r="AY21" i="7" s="1"/>
  <c r="AC12" i="7"/>
  <c r="AC14" i="7" s="1"/>
  <c r="AC21" i="7" s="1"/>
  <c r="L12" i="7"/>
  <c r="L14" i="7" s="1"/>
  <c r="L21" i="7" s="1"/>
  <c r="T12" i="7"/>
  <c r="T14" i="7" s="1"/>
  <c r="T21" i="7" s="1"/>
  <c r="AB12" i="7"/>
  <c r="AB14" i="7" s="1"/>
  <c r="AB21" i="7" s="1"/>
  <c r="AJ12" i="7"/>
  <c r="AJ14" i="7" s="1"/>
  <c r="AJ21" i="7" s="1"/>
  <c r="AR12" i="7"/>
  <c r="AR14" i="7" s="1"/>
  <c r="AR21" i="7" s="1"/>
  <c r="H16" i="7"/>
  <c r="AF16" i="7"/>
  <c r="L16" i="7"/>
  <c r="AK16" i="7"/>
  <c r="AC16" i="7"/>
  <c r="M16" i="7"/>
  <c r="AN16" i="7"/>
  <c r="AZ14" i="7"/>
  <c r="AZ21" i="7" s="1"/>
  <c r="N16" i="7"/>
  <c r="AS16" i="7"/>
  <c r="G14" i="7"/>
  <c r="G21" i="7" s="1"/>
  <c r="G15" i="7" s="1"/>
  <c r="G17" i="7" s="1"/>
  <c r="G23" i="7" s="1"/>
  <c r="P16" i="7"/>
  <c r="AV16" i="7"/>
  <c r="U16" i="7"/>
  <c r="BA16" i="7"/>
  <c r="X16" i="7"/>
  <c r="T16" i="7"/>
  <c r="AB16" i="7"/>
  <c r="AJ16" i="7"/>
  <c r="AR16" i="7"/>
  <c r="AZ16" i="7"/>
  <c r="N18" i="7"/>
  <c r="V18" i="7"/>
  <c r="AD18" i="7"/>
  <c r="AL18" i="7"/>
  <c r="AT18" i="7"/>
  <c r="V16" i="7"/>
  <c r="AD16" i="7"/>
  <c r="AL16" i="7"/>
  <c r="AT16" i="7"/>
  <c r="H18" i="7"/>
  <c r="P18" i="7"/>
  <c r="X18" i="7"/>
  <c r="AF18" i="7"/>
  <c r="AN18" i="7"/>
  <c r="AV18" i="7"/>
  <c r="O16" i="7"/>
  <c r="W16" i="7"/>
  <c r="AE16" i="7"/>
  <c r="AM16" i="7"/>
  <c r="AU16" i="7"/>
  <c r="I18" i="7"/>
  <c r="Q18" i="7"/>
  <c r="Y18" i="7"/>
  <c r="AG18" i="7"/>
  <c r="AO18" i="7"/>
  <c r="AW18" i="7"/>
  <c r="J18" i="7"/>
  <c r="R18" i="7"/>
  <c r="Z18" i="7"/>
  <c r="AH18" i="7"/>
  <c r="AP18" i="7"/>
  <c r="AX18" i="7"/>
  <c r="O18" i="7"/>
  <c r="W18" i="7"/>
  <c r="AE18" i="7"/>
  <c r="AM18" i="7"/>
  <c r="AU18" i="7"/>
  <c r="I16" i="7"/>
  <c r="Q16" i="7"/>
  <c r="Y16" i="7"/>
  <c r="AG16" i="7"/>
  <c r="AO16" i="7"/>
  <c r="AW16" i="7"/>
  <c r="K18" i="7"/>
  <c r="S18" i="7"/>
  <c r="AA18" i="7"/>
  <c r="AI18" i="7"/>
  <c r="AQ18" i="7"/>
  <c r="AY18" i="7"/>
  <c r="J16" i="7"/>
  <c r="R16" i="7"/>
  <c r="Z16" i="7"/>
  <c r="AH16" i="7"/>
  <c r="AP16" i="7"/>
  <c r="AX16" i="7"/>
  <c r="L18" i="7"/>
  <c r="T18" i="7"/>
  <c r="AB18" i="7"/>
  <c r="AJ18" i="7"/>
  <c r="AR18" i="7"/>
  <c r="AZ18" i="7"/>
  <c r="O14" i="7"/>
  <c r="O21" i="7" s="1"/>
  <c r="K16" i="7"/>
  <c r="S16" i="7"/>
  <c r="AA16" i="7"/>
  <c r="AI16" i="7"/>
  <c r="AQ16" i="7"/>
  <c r="M18" i="7"/>
  <c r="U18" i="7"/>
  <c r="AC18" i="7"/>
  <c r="AK18" i="7"/>
  <c r="AS18" i="7"/>
  <c r="F22" i="6"/>
  <c r="B4" i="2"/>
  <c r="G23" i="6" l="1"/>
  <c r="H16" i="6"/>
  <c r="H15" i="7"/>
  <c r="H17" i="7" s="1"/>
  <c r="H23" i="7" s="1"/>
  <c r="F25" i="6"/>
  <c r="F26" i="6"/>
  <c r="B2" i="1" a="1"/>
  <c r="B2" i="1" s="1"/>
  <c r="I16" i="6" l="1"/>
  <c r="I15" i="7"/>
  <c r="I17" i="7" s="1"/>
  <c r="I23" i="7" s="1"/>
  <c r="J16" i="6" l="1"/>
  <c r="J15" i="7"/>
  <c r="F27" i="6"/>
  <c r="F31" i="6" s="1"/>
  <c r="F32" i="6" s="1"/>
  <c r="K16" i="6" l="1"/>
  <c r="J17" i="7"/>
  <c r="J23" i="7" s="1"/>
  <c r="K15" i="7"/>
  <c r="G25" i="6"/>
  <c r="G26" i="6"/>
  <c r="H22" i="6"/>
  <c r="I22" i="6"/>
  <c r="F28" i="6"/>
  <c r="F37" i="6" s="1"/>
  <c r="F38" i="6" s="1"/>
  <c r="I23" i="6" l="1"/>
  <c r="H23" i="6"/>
  <c r="F42" i="6"/>
  <c r="F43" i="6" s="1"/>
  <c r="L16" i="6"/>
  <c r="K17" i="7"/>
  <c r="K23" i="7" s="1"/>
  <c r="L15" i="7"/>
  <c r="G27" i="6"/>
  <c r="G31" i="6" s="1"/>
  <c r="G32" i="6" s="1"/>
  <c r="I25" i="6"/>
  <c r="I26" i="6"/>
  <c r="H25" i="6"/>
  <c r="H26" i="6"/>
  <c r="J22" i="6"/>
  <c r="J23" i="6" l="1"/>
  <c r="F20" i="7"/>
  <c r="M16" i="6"/>
  <c r="L17" i="7"/>
  <c r="L23" i="7" s="1"/>
  <c r="M15" i="7"/>
  <c r="G28" i="6"/>
  <c r="G37" i="6" s="1"/>
  <c r="G38" i="6" s="1"/>
  <c r="J25" i="6"/>
  <c r="J26" i="6"/>
  <c r="I27" i="6"/>
  <c r="I28" i="6" s="1"/>
  <c r="I37" i="6" s="1"/>
  <c r="H27" i="6"/>
  <c r="K22" i="6"/>
  <c r="K23" i="6" l="1"/>
  <c r="G42" i="6"/>
  <c r="G43" i="6" s="1"/>
  <c r="N16" i="6"/>
  <c r="M17" i="7"/>
  <c r="M23" i="7" s="1"/>
  <c r="N15" i="7"/>
  <c r="K25" i="6"/>
  <c r="K26" i="6"/>
  <c r="I31" i="6"/>
  <c r="I32" i="6" s="1"/>
  <c r="H31" i="6"/>
  <c r="H32" i="6" s="1"/>
  <c r="H28" i="6"/>
  <c r="H37" i="6" s="1"/>
  <c r="H38" i="6" s="1"/>
  <c r="L22" i="6"/>
  <c r="J27" i="6"/>
  <c r="J31" i="6" s="1"/>
  <c r="J32" i="6" s="1"/>
  <c r="I38" i="6" l="1"/>
  <c r="G20" i="7"/>
  <c r="L23" i="6"/>
  <c r="H42" i="6"/>
  <c r="H43" i="6" s="1"/>
  <c r="O16" i="6"/>
  <c r="O37" i="6" s="1"/>
  <c r="N17" i="7"/>
  <c r="N23" i="7" s="1"/>
  <c r="O15" i="7"/>
  <c r="K27" i="6"/>
  <c r="K31" i="6" s="1"/>
  <c r="K32" i="6" s="1"/>
  <c r="L25" i="6"/>
  <c r="L26" i="6"/>
  <c r="M22" i="6"/>
  <c r="J28" i="6"/>
  <c r="J37" i="6" s="1"/>
  <c r="J38" i="6" l="1"/>
  <c r="J42" i="6" s="1"/>
  <c r="G22" i="7"/>
  <c r="G24" i="7" s="1"/>
  <c r="G27" i="7"/>
  <c r="M23" i="6"/>
  <c r="I42" i="6"/>
  <c r="I43" i="6" s="1"/>
  <c r="H20" i="7"/>
  <c r="H27" i="7" s="1"/>
  <c r="P16" i="6"/>
  <c r="P37" i="6" s="1"/>
  <c r="O17" i="7"/>
  <c r="O23" i="7" s="1"/>
  <c r="P15" i="7"/>
  <c r="L27" i="6"/>
  <c r="L31" i="6" s="1"/>
  <c r="L32" i="6" s="1"/>
  <c r="M25" i="6"/>
  <c r="M26" i="6"/>
  <c r="N22" i="6"/>
  <c r="K28" i="6"/>
  <c r="K37" i="6" s="1"/>
  <c r="K38" i="6" s="1"/>
  <c r="J43" i="6" l="1"/>
  <c r="J20" i="7"/>
  <c r="J27" i="7" s="1"/>
  <c r="K42" i="6"/>
  <c r="K43" i="6" s="1"/>
  <c r="I20" i="7"/>
  <c r="H22" i="7"/>
  <c r="H24" i="7" s="1"/>
  <c r="N23" i="6"/>
  <c r="Q16" i="6"/>
  <c r="Q37" i="6" s="1"/>
  <c r="P17" i="7"/>
  <c r="P23" i="7" s="1"/>
  <c r="Q15" i="7"/>
  <c r="L28" i="6"/>
  <c r="L37" i="6" s="1"/>
  <c r="L38" i="6" s="1"/>
  <c r="M27" i="6"/>
  <c r="M31" i="6" s="1"/>
  <c r="M32" i="6" s="1"/>
  <c r="N25" i="6"/>
  <c r="N26" i="6"/>
  <c r="O22" i="6"/>
  <c r="J22" i="7" l="1"/>
  <c r="J24" i="7" s="1"/>
  <c r="K20" i="7"/>
  <c r="I22" i="7"/>
  <c r="I24" i="7" s="1"/>
  <c r="I27" i="7"/>
  <c r="L42" i="6"/>
  <c r="L43" i="6" s="1"/>
  <c r="O23" i="6"/>
  <c r="R16" i="6"/>
  <c r="R37" i="6" s="1"/>
  <c r="Q17" i="7"/>
  <c r="Q23" i="7" s="1"/>
  <c r="R15" i="7"/>
  <c r="N27" i="6"/>
  <c r="N31" i="6" s="1"/>
  <c r="N32" i="6" s="1"/>
  <c r="M28" i="6"/>
  <c r="M37" i="6" s="1"/>
  <c r="M38" i="6" s="1"/>
  <c r="O25" i="6"/>
  <c r="O26" i="6"/>
  <c r="P22" i="6"/>
  <c r="K27" i="7" l="1"/>
  <c r="K22" i="7"/>
  <c r="K24" i="7" s="1"/>
  <c r="L20" i="7"/>
  <c r="L22" i="7" s="1"/>
  <c r="L24" i="7" s="1"/>
  <c r="M42" i="6"/>
  <c r="M43" i="6" s="1"/>
  <c r="P23" i="6"/>
  <c r="L27" i="7"/>
  <c r="R17" i="7"/>
  <c r="R23" i="7" s="1"/>
  <c r="S15" i="7"/>
  <c r="N28" i="6"/>
  <c r="N37" i="6" s="1"/>
  <c r="N38" i="6" s="1"/>
  <c r="O27" i="6"/>
  <c r="O31" i="6" s="1"/>
  <c r="P25" i="6"/>
  <c r="P26" i="6"/>
  <c r="Q22" i="6"/>
  <c r="O32" i="6" l="1"/>
  <c r="O38" i="6"/>
  <c r="M20" i="7"/>
  <c r="M22" i="7" s="1"/>
  <c r="M24" i="7" s="1"/>
  <c r="N42" i="6"/>
  <c r="N43" i="6" s="1"/>
  <c r="Q23" i="6"/>
  <c r="S17" i="7"/>
  <c r="S23" i="7" s="1"/>
  <c r="T15" i="7"/>
  <c r="P27" i="6"/>
  <c r="P31" i="6" s="1"/>
  <c r="Q25" i="6"/>
  <c r="Q26" i="6"/>
  <c r="R22" i="6"/>
  <c r="O28" i="6"/>
  <c r="O42" i="6" s="1"/>
  <c r="O43" i="6" s="1"/>
  <c r="P32" i="6" l="1"/>
  <c r="P38" i="6"/>
  <c r="M27" i="7"/>
  <c r="N20" i="7"/>
  <c r="R23" i="6"/>
  <c r="O20" i="7"/>
  <c r="O22" i="7" s="1"/>
  <c r="O24" i="7" s="1"/>
  <c r="T17" i="7"/>
  <c r="T23" i="7" s="1"/>
  <c r="U15" i="7"/>
  <c r="P28" i="6"/>
  <c r="R25" i="6"/>
  <c r="R26" i="6"/>
  <c r="S22" i="6"/>
  <c r="Q27" i="6"/>
  <c r="Q31" i="6" s="1"/>
  <c r="Q32" i="6" l="1"/>
  <c r="Q38" i="6"/>
  <c r="O27" i="7"/>
  <c r="N27" i="7"/>
  <c r="N22" i="7"/>
  <c r="N24" i="7" s="1"/>
  <c r="S23" i="6"/>
  <c r="P42" i="6"/>
  <c r="P43" i="6" s="1"/>
  <c r="U17" i="7"/>
  <c r="U23" i="7" s="1"/>
  <c r="V15" i="7"/>
  <c r="S25" i="6"/>
  <c r="S26" i="6"/>
  <c r="T22" i="6"/>
  <c r="Q28" i="6"/>
  <c r="R27" i="6"/>
  <c r="P20" i="7" l="1"/>
  <c r="Q42" i="6"/>
  <c r="Q43" i="6" s="1"/>
  <c r="T23" i="6"/>
  <c r="W15" i="7"/>
  <c r="V17" i="7"/>
  <c r="V23" i="7" s="1"/>
  <c r="S27" i="6"/>
  <c r="S31" i="6" s="1"/>
  <c r="S32" i="6" s="1"/>
  <c r="T25" i="6"/>
  <c r="T26" i="6"/>
  <c r="U22" i="6"/>
  <c r="R28" i="6"/>
  <c r="R31" i="6"/>
  <c r="R32" i="6" l="1"/>
  <c r="R38" i="6"/>
  <c r="Q20" i="7"/>
  <c r="Q27" i="7" s="1"/>
  <c r="P27" i="7"/>
  <c r="P22" i="7"/>
  <c r="P24" i="7" s="1"/>
  <c r="U23" i="6"/>
  <c r="R42" i="6"/>
  <c r="R43" i="6" s="1"/>
  <c r="W17" i="7"/>
  <c r="W23" i="7" s="1"/>
  <c r="X15" i="7"/>
  <c r="U25" i="6"/>
  <c r="U26" i="6"/>
  <c r="V22" i="6"/>
  <c r="T27" i="6"/>
  <c r="T31" i="6" s="1"/>
  <c r="T32" i="6" s="1"/>
  <c r="S28" i="6"/>
  <c r="S37" i="6" s="1"/>
  <c r="S38" i="6" l="1"/>
  <c r="S42" i="6" s="1"/>
  <c r="Q22" i="7"/>
  <c r="Q24" i="7" s="1"/>
  <c r="V23" i="6"/>
  <c r="R20" i="7"/>
  <c r="R27" i="7" s="1"/>
  <c r="X17" i="7"/>
  <c r="X23" i="7" s="1"/>
  <c r="Y15" i="7"/>
  <c r="V25" i="6"/>
  <c r="V26" i="6"/>
  <c r="W22" i="6"/>
  <c r="U27" i="6"/>
  <c r="U28" i="6" s="1"/>
  <c r="U37" i="6" s="1"/>
  <c r="T28" i="6"/>
  <c r="T37" i="6" s="1"/>
  <c r="T38" i="6" s="1"/>
  <c r="S43" i="6" l="1"/>
  <c r="S20" i="7"/>
  <c r="S27" i="7" s="1"/>
  <c r="W23" i="6"/>
  <c r="T42" i="6"/>
  <c r="T43" i="6" s="1"/>
  <c r="S22" i="7"/>
  <c r="S24" i="7" s="1"/>
  <c r="R22" i="7"/>
  <c r="R24" i="7" s="1"/>
  <c r="Y17" i="7"/>
  <c r="Y23" i="7" s="1"/>
  <c r="Z15" i="7"/>
  <c r="W25" i="6"/>
  <c r="W26" i="6"/>
  <c r="X22" i="6"/>
  <c r="U31" i="6"/>
  <c r="U32" i="6" s="1"/>
  <c r="V27" i="6"/>
  <c r="V28" i="6" s="1"/>
  <c r="V37" i="6" s="1"/>
  <c r="U38" i="6" l="1"/>
  <c r="X23" i="6"/>
  <c r="T20" i="7"/>
  <c r="Z17" i="7"/>
  <c r="Z23" i="7" s="1"/>
  <c r="AA15" i="7"/>
  <c r="W27" i="6"/>
  <c r="W31" i="6" s="1"/>
  <c r="W32" i="6" s="1"/>
  <c r="X25" i="6"/>
  <c r="X26" i="6"/>
  <c r="Y22" i="6"/>
  <c r="V31" i="6"/>
  <c r="V32" i="6" s="1"/>
  <c r="V38" i="6" l="1"/>
  <c r="T22" i="7"/>
  <c r="T24" i="7" s="1"/>
  <c r="T27" i="7"/>
  <c r="U42" i="6"/>
  <c r="U43" i="6" s="1"/>
  <c r="Y23" i="6"/>
  <c r="W28" i="6"/>
  <c r="W37" i="6" s="1"/>
  <c r="W38" i="6" s="1"/>
  <c r="AA17" i="7"/>
  <c r="AA23" i="7" s="1"/>
  <c r="AB15" i="7"/>
  <c r="X27" i="6"/>
  <c r="X31" i="6" s="1"/>
  <c r="X32" i="6" s="1"/>
  <c r="Y25" i="6"/>
  <c r="Y26" i="6"/>
  <c r="Z22" i="6"/>
  <c r="U20" i="7" l="1"/>
  <c r="U27" i="7" s="1"/>
  <c r="W42" i="6"/>
  <c r="W43" i="6" s="1"/>
  <c r="V42" i="6"/>
  <c r="V43" i="6" s="1"/>
  <c r="Z23" i="6"/>
  <c r="U22" i="7"/>
  <c r="U24" i="7" s="1"/>
  <c r="AB17" i="7"/>
  <c r="AB23" i="7" s="1"/>
  <c r="AC15" i="7"/>
  <c r="X28" i="6"/>
  <c r="X37" i="6" s="1"/>
  <c r="X38" i="6" s="1"/>
  <c r="Y27" i="6"/>
  <c r="Y31" i="6" s="1"/>
  <c r="Y32" i="6" s="1"/>
  <c r="Z25" i="6"/>
  <c r="Z26" i="6"/>
  <c r="AA22" i="6"/>
  <c r="W20" i="7" l="1"/>
  <c r="W27" i="7" s="1"/>
  <c r="V20" i="7"/>
  <c r="V27" i="7" s="1"/>
  <c r="X42" i="6"/>
  <c r="X43" i="6" s="1"/>
  <c r="AA23" i="6"/>
  <c r="W22" i="7"/>
  <c r="W24" i="7" s="1"/>
  <c r="AC17" i="7"/>
  <c r="AC23" i="7" s="1"/>
  <c r="AD15" i="7"/>
  <c r="Y28" i="6"/>
  <c r="Y37" i="6" s="1"/>
  <c r="Y38" i="6" s="1"/>
  <c r="AA25" i="6"/>
  <c r="AA26" i="6"/>
  <c r="AB22" i="6"/>
  <c r="Z27" i="6"/>
  <c r="V22" i="7" l="1"/>
  <c r="V24" i="7" s="1"/>
  <c r="X20" i="7"/>
  <c r="X22" i="7" s="1"/>
  <c r="X24" i="7" s="1"/>
  <c r="AB23" i="6"/>
  <c r="Y42" i="6"/>
  <c r="Y43" i="6" s="1"/>
  <c r="AD17" i="7"/>
  <c r="AD23" i="7" s="1"/>
  <c r="AE15" i="7"/>
  <c r="AB25" i="6"/>
  <c r="AB26" i="6"/>
  <c r="AA27" i="6"/>
  <c r="AA31" i="6" s="1"/>
  <c r="AA32" i="6" s="1"/>
  <c r="AC22" i="6"/>
  <c r="Z28" i="6"/>
  <c r="Z37" i="6" s="1"/>
  <c r="Z31" i="6"/>
  <c r="Z32" i="6" s="1"/>
  <c r="Z38" i="6" l="1"/>
  <c r="X27" i="7"/>
  <c r="Y20" i="7"/>
  <c r="AC23" i="6"/>
  <c r="AE17" i="7"/>
  <c r="AE23" i="7" s="1"/>
  <c r="AF15" i="7"/>
  <c r="AB27" i="6"/>
  <c r="AB31" i="6" s="1"/>
  <c r="AB32" i="6" s="1"/>
  <c r="AC25" i="6"/>
  <c r="AC26" i="6"/>
  <c r="AD22" i="6"/>
  <c r="AA28" i="6"/>
  <c r="AA37" i="6" s="1"/>
  <c r="AA38" i="6" s="1"/>
  <c r="Y27" i="7" l="1"/>
  <c r="Y22" i="7"/>
  <c r="Y24" i="7" s="1"/>
  <c r="Z42" i="6"/>
  <c r="Z43" i="6" s="1"/>
  <c r="AD23" i="6"/>
  <c r="AA42" i="6"/>
  <c r="AA43" i="6" s="1"/>
  <c r="AF17" i="7"/>
  <c r="AF23" i="7" s="1"/>
  <c r="AG15" i="7"/>
  <c r="AB28" i="6"/>
  <c r="AB37" i="6" s="1"/>
  <c r="AB38" i="6" s="1"/>
  <c r="AC27" i="6"/>
  <c r="AC31" i="6" s="1"/>
  <c r="AC32" i="6" s="1"/>
  <c r="AD25" i="6"/>
  <c r="AD26" i="6"/>
  <c r="AE22" i="6"/>
  <c r="Z20" i="7" l="1"/>
  <c r="Z27" i="7" s="1"/>
  <c r="AB42" i="6"/>
  <c r="AB43" i="6" s="1"/>
  <c r="AE23" i="6"/>
  <c r="AA20" i="7"/>
  <c r="AA22" i="7" s="1"/>
  <c r="AA24" i="7" s="1"/>
  <c r="AG17" i="7"/>
  <c r="AG23" i="7" s="1"/>
  <c r="AH15" i="7"/>
  <c r="AC28" i="6"/>
  <c r="AC37" i="6" s="1"/>
  <c r="AC38" i="6" s="1"/>
  <c r="AE25" i="6"/>
  <c r="AE26" i="6"/>
  <c r="AD27" i="6"/>
  <c r="AD28" i="6" s="1"/>
  <c r="AD37" i="6" s="1"/>
  <c r="AF22" i="6"/>
  <c r="AA27" i="7" l="1"/>
  <c r="Z22" i="7"/>
  <c r="Z24" i="7" s="1"/>
  <c r="AB20" i="7"/>
  <c r="AB27" i="7" s="1"/>
  <c r="AF23" i="6"/>
  <c r="AC42" i="6"/>
  <c r="AC43" i="6" s="1"/>
  <c r="AB22" i="7"/>
  <c r="AB24" i="7" s="1"/>
  <c r="AH17" i="7"/>
  <c r="AH23" i="7" s="1"/>
  <c r="AI15" i="7"/>
  <c r="AF25" i="6"/>
  <c r="AF26" i="6"/>
  <c r="AD31" i="6"/>
  <c r="AD32" i="6" s="1"/>
  <c r="AG22" i="6"/>
  <c r="AE27" i="6"/>
  <c r="AE31" i="6" s="1"/>
  <c r="AE32" i="6" s="1"/>
  <c r="AD38" i="6" l="1"/>
  <c r="AG23" i="6"/>
  <c r="AC20" i="7"/>
  <c r="AC22" i="7" s="1"/>
  <c r="AC24" i="7" s="1"/>
  <c r="AI17" i="7"/>
  <c r="AI23" i="7" s="1"/>
  <c r="AJ15" i="7"/>
  <c r="AG25" i="6"/>
  <c r="AG26" i="6"/>
  <c r="AF27" i="6"/>
  <c r="AF31" i="6" s="1"/>
  <c r="AF32" i="6" s="1"/>
  <c r="AH22" i="6"/>
  <c r="AE28" i="6"/>
  <c r="AE37" i="6" s="1"/>
  <c r="AE38" i="6" s="1"/>
  <c r="AC27" i="7" l="1"/>
  <c r="AD42" i="6"/>
  <c r="AD43" i="6" s="1"/>
  <c r="AH23" i="6"/>
  <c r="AE42" i="6"/>
  <c r="AE43" i="6" s="1"/>
  <c r="AJ17" i="7"/>
  <c r="AJ23" i="7" s="1"/>
  <c r="AK15" i="7"/>
  <c r="AH25" i="6"/>
  <c r="AH26" i="6"/>
  <c r="AF28" i="6"/>
  <c r="AF37" i="6" s="1"/>
  <c r="AF38" i="6" s="1"/>
  <c r="AI22" i="6"/>
  <c r="AJ34" i="6"/>
  <c r="AJ30" i="6"/>
  <c r="AJ21" i="6"/>
  <c r="AG27" i="6"/>
  <c r="AG31" i="6" s="1"/>
  <c r="AG32" i="6" s="1"/>
  <c r="AD20" i="7" l="1"/>
  <c r="AI23" i="6"/>
  <c r="AE20" i="7"/>
  <c r="AF42" i="6"/>
  <c r="AF43" i="6" s="1"/>
  <c r="AL15" i="7"/>
  <c r="AK17" i="7"/>
  <c r="AK23" i="7" s="1"/>
  <c r="AH27" i="6"/>
  <c r="AH31" i="6" s="1"/>
  <c r="AH32" i="6" s="1"/>
  <c r="AI25" i="6"/>
  <c r="AI26" i="6"/>
  <c r="AJ22" i="6"/>
  <c r="AJ23" i="6" s="1"/>
  <c r="AK34" i="6"/>
  <c r="AK30" i="6"/>
  <c r="AK21" i="6"/>
  <c r="AG28" i="6"/>
  <c r="AG37" i="6" s="1"/>
  <c r="AG38" i="6" s="1"/>
  <c r="AD22" i="7" l="1"/>
  <c r="AD24" i="7" s="1"/>
  <c r="AD27" i="7"/>
  <c r="AE27" i="7"/>
  <c r="AE22" i="7"/>
  <c r="AE24" i="7" s="1"/>
  <c r="AG42" i="6"/>
  <c r="AG43" i="6" s="1"/>
  <c r="AF20" i="7"/>
  <c r="AF27" i="7" s="1"/>
  <c r="AL17" i="7"/>
  <c r="AL23" i="7" s="1"/>
  <c r="AM15" i="7"/>
  <c r="AH28" i="6"/>
  <c r="AH37" i="6" s="1"/>
  <c r="AH38" i="6" s="1"/>
  <c r="AI27" i="6"/>
  <c r="AI31" i="6" s="1"/>
  <c r="AI32" i="6" s="1"/>
  <c r="AJ25" i="6"/>
  <c r="AJ26" i="6"/>
  <c r="AK22" i="6"/>
  <c r="AK23" i="6" s="1"/>
  <c r="AL34" i="6"/>
  <c r="AL30" i="6"/>
  <c r="AL21" i="6"/>
  <c r="AG20" i="7" l="1"/>
  <c r="AG22" i="7" s="1"/>
  <c r="AG24" i="7" s="1"/>
  <c r="AH42" i="6"/>
  <c r="AH43" i="6" s="1"/>
  <c r="AF22" i="7"/>
  <c r="AF24" i="7" s="1"/>
  <c r="AM17" i="7"/>
  <c r="AM23" i="7" s="1"/>
  <c r="AN15" i="7"/>
  <c r="AI28" i="6"/>
  <c r="AI37" i="6" s="1"/>
  <c r="AI38" i="6" s="1"/>
  <c r="AJ27" i="6"/>
  <c r="AJ31" i="6" s="1"/>
  <c r="AJ32" i="6" s="1"/>
  <c r="AK25" i="6"/>
  <c r="AK26" i="6"/>
  <c r="AL22" i="6"/>
  <c r="AL23" i="6" s="1"/>
  <c r="AM34" i="6"/>
  <c r="AM30" i="6"/>
  <c r="AM21" i="6"/>
  <c r="AG27" i="7" l="1"/>
  <c r="AH20" i="7"/>
  <c r="AI42" i="6"/>
  <c r="AI43" i="6" s="1"/>
  <c r="AN17" i="7"/>
  <c r="AN23" i="7" s="1"/>
  <c r="AO15" i="7"/>
  <c r="AK27" i="6"/>
  <c r="AK31" i="6" s="1"/>
  <c r="AK32" i="6" s="1"/>
  <c r="AJ28" i="6"/>
  <c r="AJ37" i="6" s="1"/>
  <c r="AJ38" i="6" s="1"/>
  <c r="AL25" i="6"/>
  <c r="AL26" i="6"/>
  <c r="AM22" i="6"/>
  <c r="AM23" i="6" s="1"/>
  <c r="AN34" i="6"/>
  <c r="AN30" i="6"/>
  <c r="AN21" i="6"/>
  <c r="AI20" i="7" l="1"/>
  <c r="AH22" i="7"/>
  <c r="AH24" i="7" s="1"/>
  <c r="AH27" i="7"/>
  <c r="AJ42" i="6"/>
  <c r="AJ43" i="6" s="1"/>
  <c r="AO17" i="7"/>
  <c r="AO23" i="7" s="1"/>
  <c r="AP15" i="7"/>
  <c r="AK28" i="6"/>
  <c r="AK37" i="6" s="1"/>
  <c r="AK38" i="6" s="1"/>
  <c r="AM25" i="6"/>
  <c r="AM26" i="6"/>
  <c r="AL27" i="6"/>
  <c r="AL31" i="6" s="1"/>
  <c r="AL32" i="6" s="1"/>
  <c r="AN22" i="6"/>
  <c r="AN23" i="6" s="1"/>
  <c r="AO34" i="6"/>
  <c r="AO30" i="6"/>
  <c r="AO21" i="6"/>
  <c r="AJ20" i="7" l="1"/>
  <c r="AI27" i="7"/>
  <c r="AI22" i="7"/>
  <c r="AI24" i="7" s="1"/>
  <c r="AK42" i="6"/>
  <c r="AK43" i="6" s="1"/>
  <c r="AP17" i="7"/>
  <c r="AP23" i="7" s="1"/>
  <c r="AQ15" i="7"/>
  <c r="AM27" i="6"/>
  <c r="AM31" i="6" s="1"/>
  <c r="AM32" i="6" s="1"/>
  <c r="AN25" i="6"/>
  <c r="AN26" i="6"/>
  <c r="AL28" i="6"/>
  <c r="AL37" i="6" s="1"/>
  <c r="AL38" i="6" s="1"/>
  <c r="AO22" i="6"/>
  <c r="AO23" i="6" s="1"/>
  <c r="AP34" i="6"/>
  <c r="AP30" i="6"/>
  <c r="AP21" i="6"/>
  <c r="AK20" i="7" l="1"/>
  <c r="AJ27" i="7"/>
  <c r="AJ22" i="7"/>
  <c r="AJ24" i="7" s="1"/>
  <c r="AL42" i="6"/>
  <c r="AL43" i="6" s="1"/>
  <c r="AQ17" i="7"/>
  <c r="AQ23" i="7" s="1"/>
  <c r="AR15" i="7"/>
  <c r="AM28" i="6"/>
  <c r="AM37" i="6" s="1"/>
  <c r="AM38" i="6" s="1"/>
  <c r="AO25" i="6"/>
  <c r="AO26" i="6"/>
  <c r="AP22" i="6"/>
  <c r="AP23" i="6" s="1"/>
  <c r="AQ34" i="6"/>
  <c r="AQ30" i="6"/>
  <c r="AQ21" i="6"/>
  <c r="AN27" i="6"/>
  <c r="AL20" i="7" l="1"/>
  <c r="AK27" i="7"/>
  <c r="AK22" i="7"/>
  <c r="AK24" i="7" s="1"/>
  <c r="AM42" i="6"/>
  <c r="AM43" i="6" s="1"/>
  <c r="AR17" i="7"/>
  <c r="AR23" i="7" s="1"/>
  <c r="AS15" i="7"/>
  <c r="AP25" i="6"/>
  <c r="AP26" i="6"/>
  <c r="AQ22" i="6"/>
  <c r="AQ23" i="6" s="1"/>
  <c r="AR34" i="6"/>
  <c r="AR30" i="6"/>
  <c r="AR21" i="6"/>
  <c r="AN31" i="6"/>
  <c r="AN32" i="6" s="1"/>
  <c r="AN28" i="6"/>
  <c r="AN37" i="6" s="1"/>
  <c r="AN38" i="6" s="1"/>
  <c r="AO27" i="6"/>
  <c r="AO31" i="6" s="1"/>
  <c r="AO32" i="6" s="1"/>
  <c r="AM20" i="7" l="1"/>
  <c r="AL27" i="7"/>
  <c r="AL22" i="7"/>
  <c r="AL24" i="7" s="1"/>
  <c r="AP27" i="6"/>
  <c r="AP31" i="6" s="1"/>
  <c r="AP32" i="6" s="1"/>
  <c r="AS17" i="7"/>
  <c r="AS23" i="7" s="1"/>
  <c r="AT15" i="7"/>
  <c r="AQ25" i="6"/>
  <c r="AQ26" i="6"/>
  <c r="AR22" i="6"/>
  <c r="AR23" i="6" s="1"/>
  <c r="AS34" i="6"/>
  <c r="AS30" i="6"/>
  <c r="AS21" i="6"/>
  <c r="AO28" i="6"/>
  <c r="AO37" i="6" s="1"/>
  <c r="AO38" i="6" l="1"/>
  <c r="AO42" i="6" s="1"/>
  <c r="AM27" i="7"/>
  <c r="AM22" i="7"/>
  <c r="AM24" i="7" s="1"/>
  <c r="AN42" i="6"/>
  <c r="AN43" i="6" s="1"/>
  <c r="AT17" i="7"/>
  <c r="AT23" i="7" s="1"/>
  <c r="AU15" i="7"/>
  <c r="AQ27" i="6"/>
  <c r="AQ31" i="6" s="1"/>
  <c r="AQ32" i="6" s="1"/>
  <c r="AR25" i="6"/>
  <c r="AR26" i="6"/>
  <c r="AS22" i="6"/>
  <c r="AS23" i="6" s="1"/>
  <c r="AT34" i="6"/>
  <c r="AT30" i="6"/>
  <c r="AT21" i="6"/>
  <c r="AP28" i="6"/>
  <c r="AP37" i="6" s="1"/>
  <c r="AO43" i="6" l="1"/>
  <c r="AO20" i="7"/>
  <c r="AO27" i="7" s="1"/>
  <c r="AP38" i="6"/>
  <c r="AP42" i="6" s="1"/>
  <c r="AN20" i="7"/>
  <c r="AN27" i="7" s="1"/>
  <c r="AO22" i="7"/>
  <c r="AO24" i="7" s="1"/>
  <c r="AN22" i="7"/>
  <c r="AN24" i="7" s="1"/>
  <c r="AU17" i="7"/>
  <c r="AU23" i="7" s="1"/>
  <c r="AV15" i="7"/>
  <c r="AQ28" i="6"/>
  <c r="AQ37" i="6" s="1"/>
  <c r="AQ38" i="6" s="1"/>
  <c r="AS25" i="6"/>
  <c r="AS26" i="6"/>
  <c r="AT22" i="6"/>
  <c r="AT23" i="6" s="1"/>
  <c r="AU34" i="6"/>
  <c r="AU30" i="6"/>
  <c r="AU21" i="6"/>
  <c r="AR27" i="6"/>
  <c r="AR28" i="6" s="1"/>
  <c r="AR37" i="6" s="1"/>
  <c r="AP43" i="6" l="1"/>
  <c r="AP20" i="7"/>
  <c r="AP27" i="7" s="1"/>
  <c r="AP22" i="7"/>
  <c r="AP24" i="7" s="1"/>
  <c r="AQ42" i="6"/>
  <c r="AQ43" i="6" s="1"/>
  <c r="AV17" i="7"/>
  <c r="AV23" i="7" s="1"/>
  <c r="AW15" i="7"/>
  <c r="AT25" i="6"/>
  <c r="AT26" i="6"/>
  <c r="AU22" i="6"/>
  <c r="AU23" i="6" s="1"/>
  <c r="AV34" i="6"/>
  <c r="AV30" i="6"/>
  <c r="AV21" i="6"/>
  <c r="AR31" i="6"/>
  <c r="AR32" i="6" s="1"/>
  <c r="AS27" i="6"/>
  <c r="AS28" i="6" s="1"/>
  <c r="AS37" i="6" s="1"/>
  <c r="AR38" i="6" l="1"/>
  <c r="AQ20" i="7"/>
  <c r="AW17" i="7"/>
  <c r="AW23" i="7" s="1"/>
  <c r="AX15" i="7"/>
  <c r="AU25" i="6"/>
  <c r="AU26" i="6"/>
  <c r="AV22" i="6"/>
  <c r="AW34" i="6"/>
  <c r="AW30" i="6"/>
  <c r="AW21" i="6"/>
  <c r="AS31" i="6"/>
  <c r="AS32" i="6" s="1"/>
  <c r="AT27" i="6"/>
  <c r="AS38" i="6" l="1"/>
  <c r="AQ22" i="7"/>
  <c r="AQ24" i="7" s="1"/>
  <c r="AQ27" i="7"/>
  <c r="AR42" i="6"/>
  <c r="AR43" i="6" s="1"/>
  <c r="AX17" i="7"/>
  <c r="AX23" i="7" s="1"/>
  <c r="AY15" i="7"/>
  <c r="AV25" i="6"/>
  <c r="AV26" i="6"/>
  <c r="AU27" i="6"/>
  <c r="AU31" i="6" s="1"/>
  <c r="AU32" i="6" s="1"/>
  <c r="AW22" i="6"/>
  <c r="AX34" i="6"/>
  <c r="AX30" i="6"/>
  <c r="AX21" i="6"/>
  <c r="AT31" i="6"/>
  <c r="AT32" i="6" s="1"/>
  <c r="AT28" i="6"/>
  <c r="AT37" i="6" s="1"/>
  <c r="AT38" i="6" s="1"/>
  <c r="AR20" i="7" l="1"/>
  <c r="AR27" i="7" s="1"/>
  <c r="AS42" i="6"/>
  <c r="AS43" i="6" s="1"/>
  <c r="AY17" i="7"/>
  <c r="AY23" i="7" s="1"/>
  <c r="AZ15" i="7"/>
  <c r="AV27" i="6"/>
  <c r="AV31" i="6" s="1"/>
  <c r="AU28" i="6"/>
  <c r="AU37" i="6" s="1"/>
  <c r="AU38" i="6" s="1"/>
  <c r="AW25" i="6"/>
  <c r="AW26" i="6"/>
  <c r="AX22" i="6"/>
  <c r="AY34" i="6"/>
  <c r="AY30" i="6"/>
  <c r="AY21" i="6"/>
  <c r="AR22" i="7" l="1"/>
  <c r="AR24" i="7" s="1"/>
  <c r="AS20" i="7"/>
  <c r="AS27" i="7" s="1"/>
  <c r="AU42" i="6"/>
  <c r="AU43" i="6" s="1"/>
  <c r="AT42" i="6"/>
  <c r="AT43" i="6" s="1"/>
  <c r="AS22" i="7"/>
  <c r="AS24" i="7" s="1"/>
  <c r="AZ17" i="7"/>
  <c r="AZ23" i="7" s="1"/>
  <c r="BA15" i="7"/>
  <c r="BA17" i="7" s="1"/>
  <c r="BA23" i="7" s="1"/>
  <c r="AV37" i="6"/>
  <c r="AX25" i="6"/>
  <c r="AX26" i="6"/>
  <c r="AY22" i="6"/>
  <c r="AZ34" i="6"/>
  <c r="AZ30" i="6"/>
  <c r="AZ21" i="6"/>
  <c r="AW27" i="6"/>
  <c r="AW37" i="6" s="1"/>
  <c r="AU20" i="7" l="1"/>
  <c r="AU27" i="7" s="1"/>
  <c r="AT20" i="7"/>
  <c r="AT27" i="7" s="1"/>
  <c r="AV42" i="6"/>
  <c r="AV20" i="7" s="1"/>
  <c r="AV27" i="7" s="1"/>
  <c r="AY25" i="6"/>
  <c r="AY26" i="6"/>
  <c r="AZ22" i="6"/>
  <c r="BA34" i="6"/>
  <c r="BA30" i="6"/>
  <c r="BA21" i="6"/>
  <c r="AW31" i="6"/>
  <c r="AX27" i="6"/>
  <c r="AT22" i="7" l="1"/>
  <c r="AT24" i="7" s="1"/>
  <c r="AU22" i="7"/>
  <c r="AU24" i="7" s="1"/>
  <c r="AV22" i="7"/>
  <c r="AV24" i="7" s="1"/>
  <c r="AW42" i="6"/>
  <c r="AW20" i="7" s="1"/>
  <c r="AY27" i="6"/>
  <c r="AY31" i="6" s="1"/>
  <c r="AZ25" i="6"/>
  <c r="AZ26" i="6"/>
  <c r="BA22" i="6"/>
  <c r="AX37" i="6"/>
  <c r="AX31" i="6"/>
  <c r="AW27" i="7" l="1"/>
  <c r="AX42" i="6"/>
  <c r="AX20" i="7" s="1"/>
  <c r="AY37" i="6"/>
  <c r="AZ27" i="6"/>
  <c r="AZ37" i="6" s="1"/>
  <c r="BA25" i="6"/>
  <c r="BA26" i="6"/>
  <c r="AX27" i="7" l="1"/>
  <c r="AY42" i="6"/>
  <c r="AY20" i="7" s="1"/>
  <c r="AX22" i="7"/>
  <c r="AX24" i="7" s="1"/>
  <c r="AW22" i="7"/>
  <c r="AW24" i="7" s="1"/>
  <c r="BA27" i="6"/>
  <c r="BA31" i="6" s="1"/>
  <c r="AZ31" i="6"/>
  <c r="AY22" i="7" l="1"/>
  <c r="AY24" i="7" s="1"/>
  <c r="AY27" i="7"/>
  <c r="AZ42" i="6"/>
  <c r="AZ20" i="7" s="1"/>
  <c r="BA37" i="6"/>
  <c r="AZ27" i="7" l="1"/>
  <c r="BA42" i="6"/>
  <c r="BA20" i="7" s="1"/>
  <c r="AZ22" i="7"/>
  <c r="AZ24" i="7" s="1"/>
  <c r="BA22" i="7" l="1"/>
  <c r="BA24" i="7" s="1"/>
  <c r="BA27" i="7"/>
  <c r="F29" i="7"/>
  <c r="G26" i="7" l="1"/>
  <c r="H26" i="7"/>
  <c r="I26" i="7"/>
  <c r="J26" i="7"/>
  <c r="K26" i="7"/>
  <c r="L26" i="7"/>
  <c r="M26" i="7"/>
  <c r="N26" i="7"/>
  <c r="O26" i="7"/>
  <c r="P26" i="7"/>
  <c r="Q26" i="7"/>
  <c r="S26" i="7"/>
  <c r="R26" i="7"/>
  <c r="T26" i="7"/>
  <c r="U26" i="7"/>
  <c r="W26" i="7"/>
  <c r="V26" i="7"/>
  <c r="X26" i="7"/>
  <c r="Y26" i="7"/>
  <c r="Z26" i="7"/>
  <c r="AB26" i="7"/>
  <c r="AA26" i="7"/>
  <c r="AC26" i="7"/>
  <c r="AE26" i="7"/>
  <c r="AD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<sst xmlns="http://schemas.openxmlformats.org/spreadsheetml/2006/main" count="193" uniqueCount="97">
  <si>
    <t>Do Not Delete</t>
  </si>
  <si>
    <t>Inicio de Periodo</t>
  </si>
  <si>
    <t>Fin de Periodo</t>
  </si>
  <si>
    <t>x</t>
  </si>
  <si>
    <t>Ajuste de Periodo</t>
  </si>
  <si>
    <t>Factor de Descuento</t>
  </si>
  <si>
    <t>Periodo de Descuento</t>
  </si>
  <si>
    <t>Factor de Medio Año</t>
  </si>
  <si>
    <t>Ajuste Medio Año</t>
  </si>
  <si>
    <t>Ke</t>
  </si>
  <si>
    <t>Inflación</t>
  </si>
  <si>
    <t>Factor Inflacionario</t>
  </si>
  <si>
    <t>Valuación de Portafolio FIBRAeMX</t>
  </si>
  <si>
    <t>Unidades</t>
  </si>
  <si>
    <t>MXN mm</t>
  </si>
  <si>
    <t>Crecimiento Tráfico</t>
  </si>
  <si>
    <t>%</t>
  </si>
  <si>
    <t>(-) Contraprestación SCT</t>
  </si>
  <si>
    <t>(-) Operación y Mantenimiento Menor</t>
  </si>
  <si>
    <t>Gastos de Operación y Mant. Menor como % de Ingresos</t>
  </si>
  <si>
    <t>(=) EBITDA (Exc. Mant. Mayor)</t>
  </si>
  <si>
    <t>(-) Mantenimiento Mayor</t>
  </si>
  <si>
    <t xml:space="preserve">(=) EBITDA </t>
  </si>
  <si>
    <t>(=) Flujo Disponible para Financiamiento</t>
  </si>
  <si>
    <t xml:space="preserve">(-) Amortizaciones Deuda </t>
  </si>
  <si>
    <t>(+/-) Cambios en Capital de Trabajo y Reservas</t>
  </si>
  <si>
    <t>(=) Flujo Disponible para Distribuir</t>
  </si>
  <si>
    <t>Flujo Disponible para Distribuir Aj. por Periodo</t>
  </si>
  <si>
    <t>Fecha de Valuación</t>
  </si>
  <si>
    <t>Fecha</t>
  </si>
  <si>
    <t>Descuento de Medio Año</t>
  </si>
  <si>
    <t>On / Off</t>
  </si>
  <si>
    <t>Tasa de Descuento (Ke)</t>
  </si>
  <si>
    <t xml:space="preserve">VPN </t>
  </si>
  <si>
    <t xml:space="preserve">Fin de Hoja </t>
  </si>
  <si>
    <t>[PRIVADO Y CONFIDENCIAL]</t>
  </si>
  <si>
    <t xml:space="preserve"> FIBRAeMX | Calculadora</t>
  </si>
  <si>
    <t>CODIGO DE COLORES</t>
  </si>
  <si>
    <t>Negro - Formula</t>
  </si>
  <si>
    <t>EXCLUYENTE DE RESPONSABILIDAD:</t>
  </si>
  <si>
    <t xml:space="preserve">  </t>
  </si>
  <si>
    <t>ACSA</t>
  </si>
  <si>
    <t>ACOMEX</t>
  </si>
  <si>
    <t>COINSAN</t>
  </si>
  <si>
    <t>MAYAB</t>
  </si>
  <si>
    <t>TUCA</t>
  </si>
  <si>
    <t>ICASAL</t>
  </si>
  <si>
    <t>LIPSA</t>
  </si>
  <si>
    <t>Concesión</t>
  </si>
  <si>
    <t xml:space="preserve">Días </t>
  </si>
  <si>
    <t>Días en Periodo</t>
  </si>
  <si>
    <t>ICASAL - Peaje</t>
  </si>
  <si>
    <t>Ingresos Totales</t>
  </si>
  <si>
    <t>Ingresos</t>
  </si>
  <si>
    <t>ICASAL - Otros Ingresos</t>
  </si>
  <si>
    <t>ACSA Crecimiento Tráfico</t>
  </si>
  <si>
    <t>ACOMEX Crecimiento Tráfico</t>
  </si>
  <si>
    <t>COINSAN Crecimiento Tráfico</t>
  </si>
  <si>
    <t>MAYAB Crecimiento Tráfico</t>
  </si>
  <si>
    <t>TUCA Crecimiento Tráfico</t>
  </si>
  <si>
    <t>ICASAL Crecimiento Tráfico</t>
  </si>
  <si>
    <t>LIPSA Crecimiento Tráfico</t>
  </si>
  <si>
    <t xml:space="preserve">Ingresos (Gastos) por Intereses </t>
  </si>
  <si>
    <t xml:space="preserve">Amortizaciones Deuda </t>
  </si>
  <si>
    <t>Cambios en Capital de Trabajo y Reservas</t>
  </si>
  <si>
    <t>Flujo de Caja</t>
  </si>
  <si>
    <t>Macroeconómicos</t>
  </si>
  <si>
    <t>Mantenimiento Mayor</t>
  </si>
  <si>
    <t>CAPEX</t>
  </si>
  <si>
    <t>Contraprestación a SCT como % de Ingresos</t>
  </si>
  <si>
    <t>Verde - Vínculo a otra Pestaña</t>
  </si>
  <si>
    <t>Ingresos Base 2023</t>
  </si>
  <si>
    <t>Deuda y Capital de Trabajo / Reservas</t>
  </si>
  <si>
    <t xml:space="preserve"> Valuación</t>
  </si>
  <si>
    <t>Azul - Valor Fijo</t>
  </si>
  <si>
    <t>Valor Presente del Flujo Disponible para Distribuir</t>
  </si>
  <si>
    <t>Costos, Gastos y CAPEX</t>
  </si>
  <si>
    <t>Aportación de Capital para CAPEX</t>
  </si>
  <si>
    <t>(+) Aportación de Capital para CAPEX</t>
  </si>
  <si>
    <t>% EBITDA</t>
  </si>
  <si>
    <t>Flujo Disponible Neto para Distribuir</t>
  </si>
  <si>
    <t>Market Cap</t>
  </si>
  <si>
    <t>CBFS</t>
  </si>
  <si>
    <t>Precio</t>
  </si>
  <si>
    <t>$</t>
  </si>
  <si>
    <t>Yield on MarketCap</t>
  </si>
  <si>
    <t xml:space="preserve">Crecimiento Nominal </t>
  </si>
  <si>
    <t xml:space="preserve">(-) CAPEX Expansión </t>
  </si>
  <si>
    <t>Margen EBITDA Ajustado</t>
  </si>
  <si>
    <t xml:space="preserve">Margen EBITDA </t>
  </si>
  <si>
    <t>Yield on Fair Value</t>
  </si>
  <si>
    <t>(-) Profit Sharing COINSAN</t>
  </si>
  <si>
    <t>Profit Sharing COINSAN</t>
  </si>
  <si>
    <t xml:space="preserve">(-) Gastos por Intereses </t>
  </si>
  <si>
    <t>La información que arroja la Calculadora FIBRAeMx es únicamente informativa y no representa análisis financiero ni recomendación de inversión alguna, por lo que el usuario reconoce y acepta que los resultados presentados podrían presentar inexactitudes y no representan certeza alguna respecto del comportamiento futuro de los certificados, de los CBFEs y en el entendido, además, que FIBRAeMx no garantiza rendimiento futuro alguno.</t>
  </si>
  <si>
    <t>El usuario libera expresamente a FIBRAeMx de cualquier tipo de responsabilidad que pueda derivar por el uso de esta herramienta, ya sea de manera directa o indirecta. Asimismo, el usuario reconoce que es y será el único responsable de cualquier decisión que lleve a cabo con la información que arroje la Calculadora FIBRAeMx"</t>
  </si>
  <si>
    <t>FIBRAeMX pone a su disposición la Calculadora FIBRAeMx para que los usuarios de ésta puedan conocer el desempeño de los activos en el portafolio de FIBRAeMx, así como expectativas a futuro, considerando únicamente dicho desempeño histórico.
La información que arroja la Calculadora FIBRAeMx es únicamente informativa y no representa análisis financiero ni recomendación de inversión alguna, por lo que el usuario reconoce y acepta que los resultados presentados podrían presentar inexactitudes y no representan certeza alguna respecto del comportamiento futuro de los activos, de los CBFEs y en el entendido, además, que FIBRAeMx no garantiza rendimiento futuro alguno.
El usuario libera expresamente a FIBRAeMx de cualquier tipo de responsabilidad que pueda derivar por el uso de esta herramienta, ya sea de manera directa o indirecta. Asimismo, el usuario reconoce que es y será el único responsable de cualquier decisión que lleve a cabo con la información que arroje la Calculadora FIBRAeMx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</si>
</sst>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7">
    <numFmt numFmtId="5" formatCode="&quot;$&quot;#,##0;\-&quot;$&quot;#,##0"/>
    <numFmt numFmtId="7" formatCode="&quot;$&quot;#,##0.00;\-&quot;$&quot;#,##0.0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0.0%"/>
    <numFmt numFmtId="166" formatCode="mmm\ yy"/>
    <numFmt numFmtId="167" formatCode="&quot;On&quot;;;&quot;Off&quot;"/>
    <numFmt numFmtId="168" formatCode="#,##0_);\(#,##0\);#,##0_);@_)"/>
    <numFmt numFmtId="169" formatCode="#,##0;\(#,##0\);&quot;-&quot;"/>
    <numFmt numFmtId="170" formatCode="#,##0.00;\(#,##0.00\);&quot;-&quot;"/>
    <numFmt numFmtId="171" formatCode="#,##0.0%;\(#,##0.0%\);&quot;-&quot;"/>
    <numFmt numFmtId="172" formatCode="#,##0.00%;\(#,##0.00%\);&quot;-&quot;"/>
    <numFmt numFmtId="173" formatCode="#,##0.00&quot;x&quot;"/>
    <numFmt numFmtId="174" formatCode="#,##0.0;\(#,##0.0\);&quot;-&quot;"/>
    <numFmt numFmtId="175" formatCode="0.0%;\(0.0%\);\-"/>
    <numFmt numFmtId="176" formatCode="#,##0.00000;\(#,##0.00000\);&quot;-&quot;"/>
    <numFmt numFmtId="177" formatCode="_(* #,##0_);_(* \(#,##0\);_(* &quot;-&quot;??_);_(@_)"/>
    <numFmt numFmtId="178" formatCode="mmm\-yyyy"/>
    <numFmt numFmtId="179" formatCode="_-* #,##0.00\ &quot;€&quot;_-;\-* #,##0.00\ &quot;€&quot;_-;_-* &quot;-&quot;??\ &quot;€&quot;_-;_-@_-"/>
    <numFmt numFmtId="180" formatCode="_-* #,##0.00\ _€_-;\-* #,##0.00\ _€_-;_-* &quot;-&quot;??\ _€_-;_-@_-"/>
    <numFmt numFmtId="181" formatCode="#,##0.0_);\(#,##0.0\)"/>
    <numFmt numFmtId="182" formatCode="0&quot; X&quot;"/>
    <numFmt numFmtId="183" formatCode="d\-m\-yy;@"/>
    <numFmt numFmtId="184" formatCode="0000"/>
    <numFmt numFmtId="185" formatCode="000000"/>
    <numFmt numFmtId="186" formatCode="#,##0_ ;[Red]\-#,##0\ "/>
    <numFmt numFmtId="187" formatCode="m\-d\-yy"/>
    <numFmt numFmtId="188" formatCode="0.0000"/>
    <numFmt numFmtId="189" formatCode="#,###;\(#,###\)"/>
    <numFmt numFmtId="190" formatCode="#,##0;\(#,##0\)"/>
    <numFmt numFmtId="191" formatCode="_(* #,##0.0_);_(* \(#,##0.0\);_(* &quot;-&quot;?_);@_)"/>
    <numFmt numFmtId="192" formatCode="0.000"/>
    <numFmt numFmtId="193" formatCode="000"/>
    <numFmt numFmtId="194" formatCode="#,##0.0;\(#,##0.0\)"/>
    <numFmt numFmtId="195" formatCode="0.00000%"/>
    <numFmt numFmtId="196" formatCode="#,##0_%_);\(#,##0\)_%;#,##0_%_);@_%_)"/>
    <numFmt numFmtId="197" formatCode="_ * #,##0.00_ ;_ * \-#,##0.00_ ;_ * &quot;-&quot;??_ ;_ @_ "/>
    <numFmt numFmtId="198" formatCode="#,##0.00_%_);\(#,##0.00\)_%;**;@_%_)"/>
    <numFmt numFmtId="199" formatCode="#,##0.000_%_);\(#,##0.000\)_%;**;@_%_)"/>
    <numFmt numFmtId="200" formatCode="&quot;$&quot;\ #,##0.00;[Red]&quot;$&quot;\ \-#,##0.00"/>
    <numFmt numFmtId="201" formatCode="#,##0.0_%_);\(#,##0.0\)_%;**;@_%_)"/>
    <numFmt numFmtId="202" formatCode="&quot;$&quot;#.00"/>
    <numFmt numFmtId="203" formatCode="_(&quot;Cr$&quot;* #,##0_);_(&quot;Cr$&quot;* \(#,##0\);_(&quot;Cr$&quot;* &quot;-&quot;_);_(@_)"/>
    <numFmt numFmtId="204" formatCode="&quot;$&quot;#,##0_%_);\(&quot;$&quot;#,##0\)_%;&quot;$&quot;#,##0_%_);@_%_)"/>
    <numFmt numFmtId="205" formatCode="&quot;$&quot;* #,##0.00_);&quot;$&quot;* \(#,##0.00\)"/>
    <numFmt numFmtId="206" formatCode="&quot;$&quot;#,##0.00_%_);\(&quot;$&quot;#,##0.00\)_%;&quot;$&quot;#,##0.00_%_);@_%_)"/>
    <numFmt numFmtId="207" formatCode="&quot;$&quot;#,##0.00_%_);\(&quot;$&quot;#,##0.00\)_%;**;@_%_)"/>
    <numFmt numFmtId="208" formatCode="&quot;$&quot;#,##0.0_%_);\(&quot;$&quot;#,##0.0\)_%;**;@_%_)"/>
    <numFmt numFmtId="209" formatCode="&quot;$&quot;#,##0\ ;\(&quot;$&quot;#,##0\)"/>
    <numFmt numFmtId="210" formatCode="&quot;$&quot;#,##0.00_)\ \ ;\(&quot;$&quot;#,##0.00\)\ \ "/>
    <numFmt numFmtId="211" formatCode="d&quot; de &quot;mmm&quot; de &quot;yy"/>
    <numFmt numFmtId="212" formatCode="dd/mmm"/>
    <numFmt numFmtId="213" formatCode="mm/yy"/>
    <numFmt numFmtId="214" formatCode="dd/mm/yyyy;@"/>
    <numFmt numFmtId="215" formatCode="_(* #,###.0_);_(* \(#,###.0\);_(* &quot;-&quot;?_);_(@_)"/>
    <numFmt numFmtId="216" formatCode="&quot;$&quot;#,##0.0\ \ \ ;\(&quot;$&quot;#,##0.0\)\ \ "/>
    <numFmt numFmtId="217" formatCode="0_%_);\(0\)_%;0_%_);@_%_)"/>
    <numFmt numFmtId="218" formatCode="\+0_);\-0_);0_)"/>
    <numFmt numFmtId="219" formatCode="_-[$€-2]* #,##0.00_-;\-[$€-2]* #,##0.00_-;_-[$€-2]* &quot;-&quot;??_-"/>
    <numFmt numFmtId="220" formatCode="_-[$€]* #,##0.00_-;\-[$€]* #,##0.00_-;_-[$€]* &quot;-&quot;??_-;_-@_-"/>
    <numFmt numFmtId="221" formatCode="_([$€]* #,##0.00_);_([$€]* \(#,##0.00\);_([$€]* &quot;-&quot;??_);_(@_)"/>
    <numFmt numFmtId="222" formatCode="_-* #,##0.00\ [$€]_-;\-* #,##0.00\ [$€]_-;_-* &quot;-&quot;??\ [$€]_-;_-@_-"/>
    <numFmt numFmtId="223" formatCode="d\ mmmm\ yyyy"/>
    <numFmt numFmtId="224" formatCode="#,##0;[Red]\(#,##0\);0"/>
    <numFmt numFmtId="225" formatCode="#.00"/>
    <numFmt numFmtId="226" formatCode="#,#00"/>
    <numFmt numFmtId="227" formatCode="_-* #,##0_-;\-* #,##0_-;_-* \-??_-;_-@_-"/>
    <numFmt numFmtId="228" formatCode="0.0\%_);\(0.0\%\);0.0\%_);@_%_)"/>
    <numFmt numFmtId="229" formatCode=";;;"/>
    <numFmt numFmtId="230" formatCode="0.0000_)"/>
    <numFmt numFmtId="231" formatCode="[Blue]#,##0_);[Red]\(#,##0\);[Blue]0_);[Blue]@_)"/>
    <numFmt numFmtId="232" formatCode="[Blue]\ #,##0.0_);[Blue]\ \-#,##0.0_);[Blue]\ #,##0.0_);[Blue]\ _(@_)"/>
    <numFmt numFmtId="233" formatCode="[Blue]#,##0.00_);[Red]\(#,##0.00\);[Blue]0.00_);[Blue]@_)"/>
    <numFmt numFmtId="234" formatCode="[Blue]\ 0.0%;[Blue]\ \-0.0%;[Blue]\ 0.0%;[Blue]\ _(@_)"/>
    <numFmt numFmtId="235" formatCode="[Blue]\ 0.00%;[Blue]\ \-0.00%;[Blue]\ 0.00%;[Blue]\ _(@_)"/>
    <numFmt numFmtId="236" formatCode="&quot;$&quot;#,##0.0_);\(&quot;$&quot;#,##0.0\)"/>
    <numFmt numFmtId="237" formatCode="[Blue]\ _(&quot;$&quot;* #,##0.00_);[Blue]\ _(&quot;$&quot;* \-#,##0.00_);[Blue]\ _(&quot;$&quot;* #,##0.00_);[Blue]\ _(@_)"/>
    <numFmt numFmtId="238" formatCode="[Blue]_(\$* #,##0_);[Blue]_(\$* \-#,##0_);[Blue]_(\$* #,##0_);[Blue]_(@_)"/>
    <numFmt numFmtId="239" formatCode="[Blue]\ mmm\ d\,\ yyyy;[Blue]\ \ @"/>
    <numFmt numFmtId="240" formatCode="0\)_)"/>
    <numFmt numFmtId="241" formatCode="#,##0&quot; m3&quot;"/>
    <numFmt numFmtId="242" formatCode="0.0%;\(0.0\)%;\—\%"/>
    <numFmt numFmtId="243" formatCode="#,##0,_);[Red]\(#,##0,\)"/>
    <numFmt numFmtId="244" formatCode="\ #,##0.0_);\(#,##0.0\);&quot; - &quot;_);@_)"/>
    <numFmt numFmtId="245" formatCode="&quot;$&quot;#,##0.00"/>
    <numFmt numFmtId="246" formatCode="#,##0.00_)_%;\(#,##0.00\)_%;\ \ .00_)_%"/>
    <numFmt numFmtId="247" formatCode="#,##0.000000"/>
    <numFmt numFmtId="248" formatCode="#,##0.000000_ ;[Red]\-#,##0.000000\ "/>
    <numFmt numFmtId="249" formatCode="#,##0.0000000"/>
    <numFmt numFmtId="250" formatCode="#,"/>
    <numFmt numFmtId="251" formatCode="&quot;$&quot;#."/>
    <numFmt numFmtId="252" formatCode="\$#,##0\ ;\(\$#,##0\)"/>
    <numFmt numFmtId="253" formatCode="0.0000000000"/>
    <numFmt numFmtId="254" formatCode="0.00%;\(0.00%\)"/>
    <numFmt numFmtId="255" formatCode="#,##0.00;\(#,##0.00\)"/>
    <numFmt numFmtId="256" formatCode="0\+000"/>
    <numFmt numFmtId="257" formatCode="#.##000"/>
    <numFmt numFmtId="258" formatCode="#,##0."/>
    <numFmt numFmtId="259" formatCode="0.0000%"/>
    <numFmt numFmtId="260" formatCode="&quot;$&quot;0.0\ &quot;million&quot;"/>
    <numFmt numFmtId="261" formatCode="#,##0_)_%;\(#,##0\)_%"/>
    <numFmt numFmtId="262" formatCode="#,##0\ &quot;pta&quot;;[Red]\-#,##0\ &quot;pta&quot;"/>
    <numFmt numFmtId="263" formatCode="_(* #,##0_);_(* \(#,##0\);_(* &quot;-&quot;_);@_)"/>
    <numFmt numFmtId="264" formatCode="[$-C0A]d\-mmm\-yy;@"/>
    <numFmt numFmtId="265" formatCode="0%_);\(0%\)"/>
    <numFmt numFmtId="266" formatCode="[$-C0A]mmm\-yy;@"/>
    <numFmt numFmtId="267" formatCode="0;\-0"/>
    <numFmt numFmtId="268" formatCode="_-* #,##0.00\ &quot;$&quot;_-;\-* #,##0.00\ &quot;$&quot;_-;_-* &quot;-&quot;??\ &quot;$&quot;_-;_-@_-"/>
    <numFmt numFmtId="269" formatCode="_(* #,##0_);_(* \(#,##0\);_(* \ _)"/>
    <numFmt numFmtId="270" formatCode="_(* #,##0.0_);_(* \(#,##0.0\);_(* \ .0_)"/>
    <numFmt numFmtId="271" formatCode="_(* #,##0.00_);_(* \(#,##0.00\);_(* \ .00_)"/>
    <numFmt numFmtId="272" formatCode="_(* #,##0.000_);_(* \(#,##0.000\);_(* \ .000_)"/>
    <numFmt numFmtId="273" formatCode="_(&quot;$&quot;* #,##0_);_(&quot;$&quot;* \(#,##0\);_(&quot;$&quot;* \ _)"/>
    <numFmt numFmtId="274" formatCode="_(&quot;$&quot;* #,##0.0_);_(&quot;$&quot;* \(#,##0.0\);_(&quot;$&quot;* \ .0_)"/>
    <numFmt numFmtId="275" formatCode="_(&quot;$&quot;* #,##0.00_);_(&quot;$&quot;* \(#,##0.00\);_(&quot;$&quot;* \ .00_)"/>
    <numFmt numFmtId="276" formatCode="_(&quot;$&quot;* #,##0.000_);_(&quot;$&quot;* \(#,##0.000\);_(&quot;$&quot;* \ .000_)"/>
    <numFmt numFmtId="277" formatCode="0&quot;E&quot;"/>
    <numFmt numFmtId="278" formatCode="0&quot;A&quot;"/>
    <numFmt numFmtId="279" formatCode="_ * #,##0_ ;_ * \-#,##0_ ;_ * &quot;-&quot;_ ;_ @_ "/>
    <numFmt numFmtId="280" formatCode="mmmm\ yyyy"/>
    <numFmt numFmtId="281" formatCode="dd/mm/yy;@"/>
    <numFmt numFmtId="282" formatCode="#,##0.0000;\(#,##0.0000\);&quot;-&quot;"/>
    <numFmt numFmtId="283" formatCode="#,##0.00000000000"/>
  </numFmts>
  <fonts count="2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1346B"/>
      <name val="Arial"/>
      <family val="2"/>
    </font>
    <font>
      <sz val="10"/>
      <color rgb="FF01346B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B050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i/>
      <sz val="10"/>
      <color rgb="FF00B050"/>
      <name val="Arial"/>
      <family val="2"/>
    </font>
    <font>
      <i/>
      <sz val="10"/>
      <color rgb="FF0000FF"/>
      <name val="Arial"/>
      <family val="2"/>
    </font>
    <font>
      <b/>
      <sz val="10"/>
      <name val="Arial"/>
      <family val="2"/>
    </font>
    <font>
      <sz val="12"/>
      <name val="Helv"/>
    </font>
    <font>
      <b/>
      <sz val="11"/>
      <color theme="0"/>
      <name val="Arial"/>
      <family val="2"/>
    </font>
    <font>
      <b/>
      <sz val="2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9"/>
      <color rgb="FF00355F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b/>
      <sz val="9"/>
      <color rgb="FF0000FF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9"/>
      <name val="Arial"/>
      <family val="2"/>
    </font>
    <font>
      <sz val="10"/>
      <color indexed="8"/>
      <name val="MS Sans Serif"/>
      <family val="2"/>
    </font>
    <font>
      <sz val="10"/>
      <color indexed="8"/>
      <name val="Times New Roman"/>
      <family val="1"/>
    </font>
    <font>
      <sz val="11"/>
      <name val="Times New Roman"/>
      <family val="1"/>
    </font>
    <font>
      <u/>
      <sz val="8.4"/>
      <color indexed="12"/>
      <name val="Arial"/>
      <family val="2"/>
    </font>
    <font>
      <b/>
      <u/>
      <sz val="10"/>
      <name val="Courier"/>
      <family val="3"/>
    </font>
    <font>
      <sz val="8"/>
      <name val="Arial"/>
      <family val="2"/>
    </font>
    <font>
      <sz val="10"/>
      <name val="Helv"/>
      <charset val="204"/>
    </font>
    <font>
      <sz val="10"/>
      <name val="Helv"/>
    </font>
    <font>
      <sz val="10"/>
      <name val="Helv"/>
      <family val="2"/>
    </font>
    <font>
      <b/>
      <sz val="22"/>
      <color indexed="18"/>
      <name val="Arial"/>
      <family val="2"/>
    </font>
    <font>
      <sz val="10"/>
      <name val="Courier"/>
      <family val="3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Book Antiqua"/>
      <family val="1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5"/>
      <name val="Calibri"/>
      <family val="2"/>
    </font>
    <font>
      <b/>
      <sz val="9"/>
      <name val="Helv"/>
    </font>
    <font>
      <sz val="10"/>
      <name val="Helvetica"/>
      <family val="2"/>
    </font>
    <font>
      <b/>
      <sz val="8"/>
      <color indexed="22"/>
      <name val="Trebuchet MS"/>
      <family val="2"/>
    </font>
    <font>
      <sz val="12"/>
      <name val="Arial"/>
      <family val="2"/>
    </font>
    <font>
      <sz val="10"/>
      <color indexed="10"/>
      <name val="Times New Roman"/>
      <family val="1"/>
    </font>
    <font>
      <sz val="9"/>
      <color indexed="12"/>
      <name val="Trebuchet MS"/>
      <family val="2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sz val="10"/>
      <color indexed="11"/>
      <name val="Arial"/>
      <family val="2"/>
    </font>
    <font>
      <sz val="11"/>
      <color indexed="20"/>
      <name val="Calibri"/>
      <family val="2"/>
    </font>
    <font>
      <b/>
      <sz val="11"/>
      <name val="Arial"/>
      <family val="2"/>
    </font>
    <font>
      <sz val="8"/>
      <color indexed="12"/>
      <name val="Tms Rmn"/>
    </font>
    <font>
      <b/>
      <sz val="10"/>
      <color indexed="9"/>
      <name val="Arial"/>
      <family val="2"/>
    </font>
    <font>
      <sz val="8"/>
      <name val="Palatino"/>
      <family val="1"/>
    </font>
    <font>
      <sz val="12"/>
      <name val="Tms Rmn"/>
    </font>
    <font>
      <b/>
      <u/>
      <sz val="8"/>
      <name val="CG Times (WN)"/>
    </font>
    <font>
      <sz val="11"/>
      <color indexed="17"/>
      <name val="Calibri"/>
      <family val="2"/>
    </font>
    <font>
      <sz val="10"/>
      <name val="ZapfDingbat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b/>
      <sz val="1"/>
      <color indexed="8"/>
      <name val="Courier"/>
      <family val="3"/>
    </font>
    <font>
      <i/>
      <sz val="12"/>
      <color indexed="24"/>
      <name val="Arial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sz val="10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6"/>
      <color indexed="10"/>
      <name val="Trebuchet MS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8"/>
      <color indexed="12"/>
      <name val="Trebuchet MS"/>
      <family val="2"/>
    </font>
    <font>
      <b/>
      <u val="singleAccounting"/>
      <sz val="11"/>
      <name val="Arial"/>
      <family val="2"/>
    </font>
    <font>
      <b/>
      <sz val="8"/>
      <name val="Arial"/>
      <family val="2"/>
    </font>
    <font>
      <b/>
      <u val="singleAccounting"/>
      <sz val="8"/>
      <color indexed="8"/>
      <name val="Arial"/>
      <family val="2"/>
    </font>
    <font>
      <sz val="1"/>
      <color indexed="8"/>
      <name val="Courier"/>
      <family val="3"/>
    </font>
    <font>
      <sz val="11"/>
      <name val="New Times Roman"/>
    </font>
    <font>
      <u val="singleAccounting"/>
      <sz val="11"/>
      <name val="Times New Roman"/>
      <family val="1"/>
    </font>
    <font>
      <sz val="10"/>
      <name val="BERNHARD"/>
    </font>
    <font>
      <b/>
      <sz val="14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MS Serif"/>
      <family val="1"/>
    </font>
    <font>
      <sz val="8"/>
      <color indexed="16"/>
      <name val="Palatino"/>
      <family val="1"/>
    </font>
    <font>
      <sz val="10"/>
      <color indexed="50"/>
      <name val="Arial"/>
      <family val="2"/>
    </font>
    <font>
      <sz val="9"/>
      <name val="Trebuchet MS"/>
      <family val="2"/>
    </font>
    <font>
      <sz val="10"/>
      <color indexed="8"/>
      <name val="Arial"/>
      <family val="2"/>
    </font>
    <font>
      <sz val="11"/>
      <name val="Tahoma"/>
      <family val="2"/>
    </font>
    <font>
      <sz val="10"/>
      <name val="MS Sans"/>
    </font>
    <font>
      <u val="doubleAccounting"/>
      <sz val="10"/>
      <name val="Times New Roman"/>
      <family val="1"/>
    </font>
    <font>
      <u val="doubleAccounting"/>
      <sz val="10"/>
      <name val="Arial"/>
      <family val="2"/>
    </font>
    <font>
      <b/>
      <sz val="12"/>
      <name val="Arial Narrow"/>
      <family val="2"/>
    </font>
    <font>
      <sz val="16"/>
      <name val="Wingdings"/>
      <charset val="2"/>
    </font>
    <font>
      <b/>
      <sz val="11"/>
      <color indexed="8"/>
      <name val="Calibri"/>
      <family val="2"/>
    </font>
    <font>
      <sz val="24"/>
      <color indexed="13"/>
      <name val="SWISS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name val="Geneva"/>
      <family val="2"/>
    </font>
    <font>
      <sz val="10"/>
      <name val="Univers"/>
      <family val="2"/>
    </font>
    <font>
      <i/>
      <sz val="11"/>
      <color indexed="23"/>
      <name val="Calibri"/>
      <family val="2"/>
    </font>
    <font>
      <b/>
      <sz val="32"/>
      <name val="Helvetica"/>
      <family val="2"/>
    </font>
    <font>
      <sz val="10"/>
      <name val="Arial Narrow"/>
      <family val="2"/>
    </font>
    <font>
      <i/>
      <sz val="8"/>
      <name val="Times New Roman"/>
      <family val="1"/>
    </font>
    <font>
      <b/>
      <sz val="10"/>
      <color indexed="25"/>
      <name val="Arial Narrow"/>
      <family val="2"/>
    </font>
    <font>
      <b/>
      <u val="singleAccounting"/>
      <sz val="9"/>
      <name val="Times New Roman"/>
      <family val="1"/>
    </font>
    <font>
      <i/>
      <sz val="10"/>
      <color indexed="25"/>
      <name val="Arial Narrow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25"/>
      <name val="Arial Narrow"/>
      <family val="2"/>
    </font>
    <font>
      <b/>
      <sz val="14"/>
      <color indexed="25"/>
      <name val="Arial"/>
      <family val="2"/>
    </font>
    <font>
      <sz val="8"/>
      <color indexed="25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i/>
      <sz val="1"/>
      <color indexed="8"/>
      <name val="Courier"/>
      <family val="3"/>
    </font>
    <font>
      <sz val="8"/>
      <color indexed="24"/>
      <name val="Arial"/>
      <family val="2"/>
    </font>
    <font>
      <sz val="8"/>
      <color indexed="16"/>
      <name val="Helv"/>
    </font>
    <font>
      <sz val="7"/>
      <name val="Palatino"/>
      <family val="1"/>
    </font>
    <font>
      <b/>
      <sz val="14"/>
      <name val="SWISS"/>
    </font>
    <font>
      <sz val="10"/>
      <color indexed="18"/>
      <name val="Arial"/>
      <family val="2"/>
    </font>
    <font>
      <b/>
      <sz val="48"/>
      <color indexed="12"/>
      <name val="Lucida Console"/>
      <family val="3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i/>
      <sz val="12"/>
      <name val="Arial"/>
      <family val="2"/>
    </font>
    <font>
      <sz val="8"/>
      <color indexed="12"/>
      <name val="Helv"/>
    </font>
    <font>
      <u/>
      <sz val="10"/>
      <color indexed="12"/>
      <name val="MS Sans Serif"/>
      <family val="2"/>
    </font>
    <font>
      <sz val="10"/>
      <name val="Tahoma"/>
      <family val="2"/>
    </font>
    <font>
      <b/>
      <sz val="8"/>
      <color indexed="12"/>
      <name val="Arial"/>
      <family val="2"/>
    </font>
    <font>
      <b/>
      <sz val="10"/>
      <color indexed="14"/>
      <name val="Times New Roman"/>
      <family val="1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2"/>
      <name val="Palatino"/>
      <family val="1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8"/>
      <name val="Helvetica"/>
      <family val="2"/>
    </font>
    <font>
      <sz val="8"/>
      <color indexed="47"/>
      <name val="Arial"/>
      <family val="2"/>
    </font>
    <font>
      <b/>
      <sz val="10"/>
      <name val="Arial (PCL6)"/>
      <family val="2"/>
    </font>
    <font>
      <i/>
      <sz val="6"/>
      <name val="Trebuchet MS"/>
      <family val="2"/>
    </font>
    <font>
      <sz val="14"/>
      <name val="Helvetica"/>
      <family val="2"/>
    </font>
    <font>
      <u/>
      <sz val="12"/>
      <name val="Times New Roman"/>
      <family val="1"/>
    </font>
    <font>
      <sz val="10"/>
      <color indexed="60"/>
      <name val="Arial"/>
      <family val="2"/>
    </font>
    <font>
      <u/>
      <sz val="10"/>
      <color indexed="12"/>
      <name val="Arial"/>
      <family val="2"/>
    </font>
    <font>
      <sz val="12"/>
      <color theme="1"/>
      <name val="Arial"/>
      <family val="2"/>
    </font>
    <font>
      <sz val="8"/>
      <color indexed="40"/>
      <name val="Arial"/>
      <family val="2"/>
    </font>
    <font>
      <sz val="1"/>
      <color indexed="16"/>
      <name val="Courier"/>
      <family val="3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  <family val="1"/>
    </font>
    <font>
      <sz val="10"/>
      <color indexed="8"/>
      <name val="Geneva"/>
      <family val="2"/>
    </font>
    <font>
      <sz val="10"/>
      <color indexed="54"/>
      <name val="Arial"/>
      <family val="2"/>
    </font>
    <font>
      <sz val="9"/>
      <color indexed="17"/>
      <name val="Trebuchet MS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name val="Trebuchet MS"/>
      <family val="2"/>
    </font>
    <font>
      <sz val="8"/>
      <name val="Times New Roman"/>
      <family val="1"/>
    </font>
    <font>
      <b/>
      <sz val="10"/>
      <name val="MS Sans Serif"/>
      <family val="2"/>
    </font>
    <font>
      <sz val="8"/>
      <name val="Helv"/>
    </font>
    <font>
      <sz val="9.5"/>
      <color indexed="23"/>
      <name val="Helvetica-Black"/>
    </font>
    <font>
      <sz val="19"/>
      <color indexed="48"/>
      <name val="Arial"/>
      <family val="2"/>
    </font>
    <font>
      <b/>
      <sz val="10"/>
      <color indexed="64"/>
      <name val="Arial"/>
      <family val="2"/>
    </font>
    <font>
      <b/>
      <sz val="10"/>
      <name val="Helv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sz val="8"/>
      <name val="Helvetica"/>
      <family val="2"/>
    </font>
    <font>
      <b/>
      <sz val="9"/>
      <color indexed="60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b/>
      <sz val="11"/>
      <color indexed="60"/>
      <name val="Arial"/>
      <family val="2"/>
    </font>
    <font>
      <sz val="8"/>
      <name val="MS Serif"/>
      <family val="1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Tahoma"/>
      <family val="2"/>
    </font>
    <font>
      <sz val="10"/>
      <color indexed="1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8"/>
      <name val="Times New Roman"/>
      <family val="1"/>
    </font>
    <font>
      <sz val="9"/>
      <name val="Helv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6"/>
      <color indexed="24"/>
      <name val="Univers 45 Light"/>
      <family val="2"/>
    </font>
    <font>
      <b/>
      <sz val="10"/>
      <name val="CG Times (WN)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0"/>
      <color indexed="10"/>
      <name val="Arial"/>
      <family val="2"/>
    </font>
    <font>
      <i/>
      <sz val="10"/>
      <name val="Times New Roman"/>
      <family val="1"/>
    </font>
    <font>
      <u val="double"/>
      <sz val="8"/>
      <color indexed="8"/>
      <name val="Arial"/>
      <family val="2"/>
    </font>
    <font>
      <b/>
      <sz val="8"/>
      <name val="CG Times (WN)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9"/>
      <color indexed="10"/>
      <name val="Wingdings"/>
      <charset val="2"/>
    </font>
    <font>
      <sz val="10"/>
      <name val="Arial Greek"/>
      <charset val="161"/>
    </font>
    <font>
      <sz val="12"/>
      <name val="바탕체"/>
      <family val="1"/>
      <charset val="129"/>
    </font>
    <font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FF"/>
      <name val="Arial"/>
      <family val="2"/>
    </font>
    <font>
      <b/>
      <i/>
      <sz val="10"/>
      <color theme="1"/>
      <name val="Arial"/>
      <family val="2"/>
    </font>
    <font>
      <b/>
      <sz val="16"/>
      <color theme="0"/>
      <name val="Arial"/>
      <family val="2"/>
    </font>
    <font>
      <sz val="16"/>
      <color theme="1"/>
      <name val="Arial"/>
      <family val="2"/>
    </font>
    <font>
      <sz val="16"/>
      <color theme="3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i/>
      <sz val="10"/>
      <color theme="3"/>
      <name val="Arial"/>
      <family val="2"/>
    </font>
    <font>
      <sz val="9"/>
      <color theme="3"/>
      <name val="Arial"/>
      <family val="2"/>
    </font>
    <font>
      <sz val="11"/>
      <color theme="3"/>
      <name val="Calibri"/>
      <family val="2"/>
      <scheme val="minor"/>
    </font>
    <font>
      <b/>
      <u/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color rgb="FF00B050"/>
      <name val="Arial"/>
      <family val="2"/>
    </font>
    <font>
      <sz val="11"/>
      <color theme="1"/>
      <name val="Aptos"/>
      <family val="2"/>
    </font>
  </fonts>
  <fills count="86">
    <fill>
      <patternFill patternType="none"/>
    </fill>
    <fill>
      <patternFill patternType="gray125"/>
    </fill>
    <fill>
      <patternFill patternType="solid">
        <fgColor rgb="FF01346B"/>
        <bgColor indexed="64"/>
      </patternFill>
    </fill>
    <fill>
      <patternFill patternType="gray0625"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gray0625">
        <fgColor indexed="10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12"/>
        <bgColor indexed="12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48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mediumGray">
        <fgColor indexed="11"/>
      </patternFill>
    </fill>
    <fill>
      <patternFill patternType="solid">
        <fgColor indexed="53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5"/>
        <bgColor indexed="64"/>
      </patternFill>
    </fill>
    <fill>
      <patternFill patternType="lightGray"/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1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hair">
        <color indexed="2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ashed">
        <color indexed="26"/>
      </left>
      <right style="dashed">
        <color indexed="26"/>
      </right>
      <top style="dashed">
        <color indexed="26"/>
      </top>
      <bottom style="dashed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0"/>
      </bottom>
      <diagonal/>
    </border>
    <border>
      <left/>
      <right/>
      <top style="thin">
        <color indexed="60"/>
      </top>
      <bottom/>
      <diagonal/>
    </border>
    <border>
      <left/>
      <right/>
      <top style="thin">
        <color indexed="60"/>
      </top>
      <bottom style="medium">
        <color indexed="60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0"/>
      </top>
      <bottom/>
      <diagonal/>
    </border>
    <border>
      <left/>
      <right/>
      <top style="thin">
        <color indexed="60"/>
      </top>
      <bottom style="medium">
        <color indexed="60"/>
      </bottom>
      <diagonal/>
    </border>
    <border>
      <left/>
      <right/>
      <top style="thin">
        <color indexed="19"/>
      </top>
      <bottom/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28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37" fontId="17" fillId="0" borderId="0"/>
    <xf numFmtId="0" fontId="1" fillId="0" borderId="0"/>
    <xf numFmtId="0" fontId="1" fillId="0" borderId="0"/>
    <xf numFmtId="0" fontId="28" fillId="0" borderId="0"/>
    <xf numFmtId="0" fontId="29" fillId="0" borderId="0" applyNumberFormat="0" applyFill="0" applyBorder="0" applyAlignment="0" applyProtection="0"/>
    <xf numFmtId="0" fontId="6" fillId="0" borderId="0"/>
    <xf numFmtId="181" fontId="10" fillId="0" borderId="0">
      <alignment horizontal="right"/>
    </xf>
    <xf numFmtId="0" fontId="1" fillId="0" borderId="0"/>
    <xf numFmtId="0" fontId="5" fillId="0" borderId="0"/>
    <xf numFmtId="0" fontId="30" fillId="0" borderId="0">
      <alignment vertical="top"/>
    </xf>
    <xf numFmtId="0" fontId="31" fillId="0" borderId="0"/>
    <xf numFmtId="182" fontId="5" fillId="0" borderId="0" applyFill="0" applyBorder="0" applyAlignment="0" applyProtection="0"/>
    <xf numFmtId="182" fontId="5" fillId="0" borderId="0" applyFill="0" applyBorder="0" applyAlignment="0" applyProtection="0"/>
    <xf numFmtId="182" fontId="5" fillId="0" borderId="0" applyFill="0" applyBorder="0" applyAlignment="0" applyProtection="0"/>
    <xf numFmtId="183" fontId="5" fillId="0" borderId="0" applyFill="0" applyBorder="0" applyAlignment="0" applyProtection="0"/>
    <xf numFmtId="0" fontId="32" fillId="0" borderId="0">
      <alignment horizontal="right"/>
    </xf>
    <xf numFmtId="0" fontId="5" fillId="0" borderId="0"/>
    <xf numFmtId="0" fontId="33" fillId="5" borderId="0" applyBorder="0">
      <alignment horizontal="center"/>
      <protection locked="0"/>
    </xf>
    <xf numFmtId="0" fontId="33" fillId="0" borderId="0" applyFill="0" applyBorder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Font="0" applyFill="0" applyBorder="0" applyAlignment="0" applyProtection="0"/>
    <xf numFmtId="0" fontId="5" fillId="0" borderId="0"/>
    <xf numFmtId="17" fontId="35" fillId="0" borderId="0">
      <alignment horizont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36" fillId="0" borderId="0" applyFont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/>
    <xf numFmtId="0" fontId="3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6" borderId="0" applyNumberFormat="0" applyFont="0" applyAlignment="0" applyProtection="0"/>
    <xf numFmtId="0" fontId="5" fillId="6" borderId="0" applyNumberFormat="0" applyFont="0" applyAlignment="0" applyProtection="0"/>
    <xf numFmtId="0" fontId="5" fillId="0" borderId="0" applyNumberFormat="0" applyFont="0" applyAlignment="0" applyProtection="0"/>
    <xf numFmtId="0" fontId="5" fillId="6" borderId="0" applyNumberFormat="0" applyFont="0" applyAlignment="0" applyProtection="0"/>
    <xf numFmtId="0" fontId="5" fillId="0" borderId="0" applyNumberFormat="0" applyFont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8" fillId="0" borderId="0"/>
    <xf numFmtId="0" fontId="39" fillId="0" borderId="0"/>
    <xf numFmtId="0" fontId="38" fillId="0" borderId="0"/>
    <xf numFmtId="0" fontId="5" fillId="0" borderId="0" applyNumberFormat="0" applyFill="0" applyBorder="0" applyAlignment="0" applyProtection="0"/>
    <xf numFmtId="0" fontId="42" fillId="0" borderId="0" applyNumberFormat="0" applyFill="0" applyBorder="0" applyProtection="0">
      <alignment vertical="top"/>
    </xf>
    <xf numFmtId="0" fontId="42" fillId="0" borderId="0" applyNumberFormat="0" applyFill="0" applyBorder="0" applyProtection="0">
      <alignment vertical="top"/>
    </xf>
    <xf numFmtId="0" fontId="42" fillId="0" borderId="0" applyNumberFormat="0" applyFill="0" applyBorder="0" applyProtection="0">
      <alignment vertical="top"/>
    </xf>
    <xf numFmtId="0" fontId="42" fillId="0" borderId="0" applyNumberFormat="0" applyFill="0" applyBorder="0" applyProtection="0">
      <alignment vertical="top"/>
    </xf>
    <xf numFmtId="0" fontId="42" fillId="0" borderId="0" applyNumberFormat="0" applyFill="0" applyBorder="0" applyProtection="0">
      <alignment vertical="top"/>
    </xf>
    <xf numFmtId="0" fontId="42" fillId="0" borderId="0" applyNumberFormat="0" applyFill="0" applyBorder="0" applyProtection="0">
      <alignment vertical="top"/>
    </xf>
    <xf numFmtId="0" fontId="42" fillId="0" borderId="0" applyNumberFormat="0" applyFill="0" applyBorder="0" applyProtection="0">
      <alignment vertical="top"/>
    </xf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7" applyNumberFormat="0" applyFill="0" applyAlignment="0" applyProtection="0"/>
    <xf numFmtId="0" fontId="44" fillId="0" borderId="8" applyNumberFormat="0" applyFill="0" applyProtection="0">
      <alignment horizontal="center"/>
    </xf>
    <xf numFmtId="0" fontId="44" fillId="0" borderId="0" applyNumberFormat="0" applyFill="0" applyBorder="0" applyProtection="0">
      <alignment horizontal="left"/>
    </xf>
    <xf numFmtId="0" fontId="45" fillId="0" borderId="0" applyNumberFormat="0" applyFill="0" applyBorder="0" applyProtection="0">
      <alignment horizontal="centerContinuous"/>
    </xf>
    <xf numFmtId="0" fontId="45" fillId="0" borderId="0" applyNumberFormat="0" applyFill="0" applyBorder="0" applyProtection="0">
      <alignment horizontal="centerContinuous"/>
    </xf>
    <xf numFmtId="0" fontId="45" fillId="0" borderId="0" applyNumberFormat="0" applyFill="0" applyProtection="0">
      <alignment horizontal="centerContinuous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33" fillId="5" borderId="0" applyBorder="0">
      <alignment horizontal="center"/>
      <protection locked="0"/>
    </xf>
    <xf numFmtId="0" fontId="33" fillId="0" borderId="0" applyFill="0" applyBorder="0">
      <alignment horizontal="center"/>
    </xf>
    <xf numFmtId="184" fontId="48" fillId="0" borderId="0">
      <alignment horizontal="left"/>
    </xf>
    <xf numFmtId="185" fontId="49" fillId="0" borderId="0">
      <alignment horizontal="left"/>
    </xf>
    <xf numFmtId="0" fontId="33" fillId="5" borderId="0" applyBorder="0">
      <alignment horizontal="center"/>
      <protection locked="0"/>
    </xf>
    <xf numFmtId="0" fontId="33" fillId="0" borderId="0" applyFill="0" applyBorder="0">
      <alignment horizont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" fillId="0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" fillId="0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" fillId="0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" fillId="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" fillId="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" fillId="0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" fillId="0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" fillId="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" fillId="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" fillId="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" fillId="0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" fillId="0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7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7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0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0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0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186" fontId="5" fillId="0" borderId="9" applyFont="0" applyFill="0" applyAlignment="0" applyProtection="0"/>
    <xf numFmtId="0" fontId="5" fillId="0" borderId="9" applyFont="0" applyFill="0" applyAlignment="0" applyProtection="0"/>
    <xf numFmtId="0" fontId="5" fillId="0" borderId="9" applyFont="0" applyFill="0" applyAlignment="0" applyProtection="0"/>
    <xf numFmtId="37" fontId="17" fillId="0" borderId="0"/>
    <xf numFmtId="0" fontId="5" fillId="0" borderId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4" borderId="0" applyNumberFormat="0" applyBorder="0" applyAlignment="0" applyProtection="0"/>
    <xf numFmtId="37" fontId="5" fillId="0" borderId="0" applyFill="0" applyBorder="0" applyAlignment="0" applyProtection="0"/>
    <xf numFmtId="37" fontId="5" fillId="0" borderId="0" applyFill="0" applyBorder="0" applyAlignment="0" applyProtection="0"/>
    <xf numFmtId="37" fontId="5" fillId="0" borderId="0" applyFill="0" applyBorder="0" applyAlignment="0" applyProtection="0"/>
    <xf numFmtId="0" fontId="36" fillId="0" borderId="0" applyNumberFormat="0" applyAlignment="0"/>
    <xf numFmtId="187" fontId="16" fillId="25" borderId="10">
      <alignment horizontal="center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8" fontId="5" fillId="26" borderId="0" applyBorder="0" applyAlignment="0">
      <protection locked="0"/>
    </xf>
    <xf numFmtId="0" fontId="53" fillId="0" borderId="11">
      <alignment horizontal="center" vertical="center"/>
    </xf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89" fontId="55" fillId="0" borderId="0"/>
    <xf numFmtId="0" fontId="50" fillId="0" borderId="0" applyNumberFormat="0" applyAlignment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>
      <alignment horizontal="left" vertical="top" wrapText="1"/>
    </xf>
    <xf numFmtId="190" fontId="58" fillId="27" borderId="12" applyBorder="0"/>
    <xf numFmtId="0" fontId="59" fillId="27" borderId="11"/>
    <xf numFmtId="0" fontId="60" fillId="0" borderId="0" applyFont="0" applyFill="0" applyBorder="0" applyAlignment="0" applyProtection="0"/>
    <xf numFmtId="0" fontId="61" fillId="27" borderId="11" applyBorder="0"/>
    <xf numFmtId="0" fontId="59" fillId="27" borderId="11">
      <alignment horizontal="center"/>
      <protection locked="0"/>
    </xf>
    <xf numFmtId="3" fontId="62" fillId="0" borderId="0">
      <alignment horizontal="right"/>
    </xf>
    <xf numFmtId="0" fontId="63" fillId="8" borderId="0" applyNumberFormat="0" applyBorder="0" applyAlignment="0" applyProtection="0"/>
    <xf numFmtId="0" fontId="49" fillId="0" borderId="0" applyFont="0" applyFill="0" applyBorder="0" applyAlignment="0" applyProtection="0">
      <alignment horizontal="right"/>
    </xf>
    <xf numFmtId="0" fontId="64" fillId="0" borderId="0" applyNumberFormat="0" applyFont="0" applyAlignment="0">
      <alignment vertical="top"/>
    </xf>
    <xf numFmtId="0" fontId="65" fillId="0" borderId="0" applyNumberFormat="0" applyFill="0" applyBorder="0" applyAlignment="0" applyProtection="0"/>
    <xf numFmtId="0" fontId="66" fillId="28" borderId="13">
      <alignment horizontal="center"/>
    </xf>
    <xf numFmtId="0" fontId="67" fillId="0" borderId="0" applyBorder="0" applyProtection="0"/>
    <xf numFmtId="0" fontId="5" fillId="0" borderId="0"/>
    <xf numFmtId="0" fontId="5" fillId="0" borderId="0"/>
    <xf numFmtId="0" fontId="5" fillId="0" borderId="0"/>
    <xf numFmtId="0" fontId="68" fillId="0" borderId="0" applyNumberFormat="0" applyFill="0" applyBorder="0" applyAlignment="0" applyProtection="0"/>
    <xf numFmtId="0" fontId="36" fillId="0" borderId="0">
      <alignment horizontal="center"/>
    </xf>
    <xf numFmtId="15" fontId="69" fillId="0" borderId="0" applyNumberFormat="0">
      <alignment horizontal="center"/>
    </xf>
    <xf numFmtId="0" fontId="70" fillId="9" borderId="0" applyNumberFormat="0" applyBorder="0" applyAlignment="0" applyProtection="0"/>
    <xf numFmtId="0" fontId="5" fillId="0" borderId="9" applyNumberFormat="0" applyFont="0" applyFill="0" applyAlignment="0" applyProtection="0"/>
    <xf numFmtId="0" fontId="5" fillId="0" borderId="0" applyNumberFormat="0" applyFont="0" applyFill="0" applyAlignment="0" applyProtection="0"/>
    <xf numFmtId="0" fontId="5" fillId="0" borderId="14" applyFill="0" applyProtection="0">
      <alignment horizontal="right"/>
    </xf>
    <xf numFmtId="0" fontId="5" fillId="0" borderId="14" applyFill="0" applyProtection="0">
      <alignment horizontal="right"/>
    </xf>
    <xf numFmtId="0" fontId="5" fillId="0" borderId="0" applyFill="0" applyProtection="0">
      <alignment horizontal="right"/>
    </xf>
    <xf numFmtId="0" fontId="5" fillId="0" borderId="14" applyFill="0" applyProtection="0">
      <alignment horizontal="right"/>
    </xf>
    <xf numFmtId="0" fontId="5" fillId="0" borderId="0" applyFill="0" applyProtection="0">
      <alignment horizontal="right"/>
    </xf>
    <xf numFmtId="191" fontId="30" fillId="0" borderId="0" applyAlignment="0" applyProtection="0"/>
    <xf numFmtId="0" fontId="67" fillId="0" borderId="0" applyFont="0" applyFill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1" fillId="0" borderId="0"/>
    <xf numFmtId="14" fontId="44" fillId="29" borderId="15" applyBorder="0" applyAlignment="0">
      <alignment horizontal="center" vertical="center"/>
    </xf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44" fillId="30" borderId="15" applyNumberFormat="0" applyBorder="0" applyAlignment="0">
      <alignment horizontal="center" vertical="center"/>
    </xf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>
      <protection locked="0"/>
    </xf>
    <xf numFmtId="0" fontId="77" fillId="0" borderId="0" applyNumberFormat="0" applyFill="0" applyBorder="0" applyAlignment="0" applyProtection="0"/>
    <xf numFmtId="0" fontId="78" fillId="31" borderId="19">
      <alignment horizontal="center"/>
    </xf>
    <xf numFmtId="0" fontId="5" fillId="30" borderId="20" applyNumberFormat="0">
      <alignment vertical="center"/>
    </xf>
    <xf numFmtId="0" fontId="5" fillId="26" borderId="20" applyNumberFormat="0">
      <alignment vertical="center"/>
    </xf>
    <xf numFmtId="1" fontId="5" fillId="32" borderId="20" applyNumberFormat="0">
      <alignment vertical="center"/>
    </xf>
    <xf numFmtId="0" fontId="5" fillId="32" borderId="20" applyNumberFormat="0">
      <alignment vertical="center"/>
    </xf>
    <xf numFmtId="0" fontId="5" fillId="33" borderId="20" applyNumberFormat="0">
      <alignment vertical="center"/>
    </xf>
    <xf numFmtId="0" fontId="79" fillId="0" borderId="0"/>
    <xf numFmtId="3" fontId="5" fillId="0" borderId="20" applyNumberFormat="0">
      <alignment vertical="center"/>
    </xf>
    <xf numFmtId="0" fontId="25" fillId="34" borderId="20" applyNumberFormat="0" applyFont="0" applyAlignment="0">
      <alignment vertical="center"/>
    </xf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192" fontId="80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25" fillId="35" borderId="20" applyNumberFormat="0">
      <alignment vertical="center"/>
    </xf>
    <xf numFmtId="0" fontId="81" fillId="36" borderId="21" applyNumberFormat="0" applyAlignment="0" applyProtection="0"/>
    <xf numFmtId="0" fontId="81" fillId="36" borderId="21" applyNumberFormat="0" applyAlignment="0" applyProtection="0"/>
    <xf numFmtId="0" fontId="81" fillId="36" borderId="21" applyNumberFormat="0" applyAlignment="0" applyProtection="0"/>
    <xf numFmtId="0" fontId="81" fillId="36" borderId="21" applyNumberFormat="0" applyAlignment="0" applyProtection="0"/>
    <xf numFmtId="0" fontId="67" fillId="37" borderId="0" applyNumberFormat="0" applyFont="0" applyBorder="0" applyAlignment="0"/>
    <xf numFmtId="0" fontId="82" fillId="38" borderId="0" applyBorder="0"/>
    <xf numFmtId="0" fontId="82" fillId="38" borderId="0" applyBorder="0"/>
    <xf numFmtId="0" fontId="82" fillId="0" borderId="22">
      <protection locked="0"/>
    </xf>
    <xf numFmtId="0" fontId="82" fillId="0" borderId="22">
      <protection locked="0"/>
    </xf>
    <xf numFmtId="0" fontId="83" fillId="39" borderId="23" applyNumberFormat="0" applyAlignment="0" applyProtection="0"/>
    <xf numFmtId="0" fontId="83" fillId="39" borderId="23" applyNumberFormat="0" applyAlignment="0" applyProtection="0"/>
    <xf numFmtId="193" fontId="82" fillId="0" borderId="24">
      <protection locked="0"/>
    </xf>
    <xf numFmtId="193" fontId="82" fillId="0" borderId="24">
      <protection locked="0"/>
    </xf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3" fillId="39" borderId="23" applyNumberFormat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16" fillId="0" borderId="0" applyFill="0" applyBorder="0" applyProtection="0">
      <alignment horizontal="center"/>
      <protection locked="0"/>
    </xf>
    <xf numFmtId="0" fontId="64" fillId="0" borderId="0" applyFill="0" applyBorder="0" applyProtection="0">
      <alignment horizontal="center"/>
    </xf>
    <xf numFmtId="0" fontId="5" fillId="0" borderId="26" applyFont="0" applyFill="0" applyBorder="0" applyProtection="0">
      <alignment horizontal="right"/>
    </xf>
    <xf numFmtId="0" fontId="5" fillId="0" borderId="26" applyFont="0" applyFill="0" applyBorder="0" applyProtection="0">
      <alignment horizontal="right"/>
    </xf>
    <xf numFmtId="0" fontId="5" fillId="0" borderId="26" applyFont="0" applyFill="0" applyBorder="0" applyProtection="0">
      <alignment horizontal="right"/>
    </xf>
    <xf numFmtId="0" fontId="5" fillId="0" borderId="0" applyNumberFormat="0" applyFont="0" applyFill="0" applyBorder="0" applyProtection="0">
      <alignment horizontal="centerContinuous" vertical="top"/>
    </xf>
    <xf numFmtId="194" fontId="85" fillId="0" borderId="0" applyNumberFormat="0" applyBorder="0" applyAlignment="0" applyProtection="0"/>
    <xf numFmtId="0" fontId="86" fillId="0" borderId="0" applyFill="0" applyBorder="0" applyProtection="0">
      <alignment horizontal="center" vertical="center"/>
    </xf>
    <xf numFmtId="0" fontId="87" fillId="5" borderId="27">
      <alignment horizontal="center" vertical="center"/>
      <protection locked="0"/>
    </xf>
    <xf numFmtId="0" fontId="88" fillId="0" borderId="0" applyFill="0" applyBorder="0">
      <alignment horizontal="center" vertical="center"/>
    </xf>
    <xf numFmtId="0" fontId="83" fillId="39" borderId="23" applyNumberFormat="0" applyAlignment="0" applyProtection="0"/>
    <xf numFmtId="1" fontId="89" fillId="40" borderId="28"/>
    <xf numFmtId="0" fontId="90" fillId="0" borderId="0" applyNumberFormat="0">
      <alignment horizontal="center" wrapText="1"/>
    </xf>
    <xf numFmtId="0" fontId="91" fillId="0" borderId="29">
      <alignment horizontal="center"/>
    </xf>
    <xf numFmtId="0" fontId="92" fillId="41" borderId="0" applyAlignment="0"/>
    <xf numFmtId="4" fontId="93" fillId="0" borderId="0">
      <protection locked="0"/>
    </xf>
    <xf numFmtId="0" fontId="38" fillId="0" borderId="3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5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ill="0" applyBorder="0"/>
    <xf numFmtId="0" fontId="5" fillId="0" borderId="0" applyFill="0" applyBorder="0"/>
    <xf numFmtId="0" fontId="5" fillId="0" borderId="0" applyFill="0" applyBorder="0"/>
    <xf numFmtId="196" fontId="67" fillId="0" borderId="0" applyFont="0" applyFill="0" applyBorder="0" applyAlignment="0" applyProtection="0">
      <alignment horizontal="right"/>
    </xf>
    <xf numFmtId="0" fontId="67" fillId="0" borderId="0" applyFont="0" applyFill="0" applyBorder="0" applyAlignment="0" applyProtection="0"/>
    <xf numFmtId="0" fontId="33" fillId="0" borderId="0" applyFont="0" applyFill="0" applyBorder="0" applyAlignment="0" applyProtection="0"/>
    <xf numFmtId="39" fontId="94" fillId="0" borderId="0" applyFont="0" applyFill="0" applyBorder="0" applyAlignment="0" applyProtection="0"/>
    <xf numFmtId="0" fontId="95" fillId="0" borderId="0" applyFont="0" applyFill="0" applyBorder="0" applyAlignment="0" applyProtection="0"/>
    <xf numFmtId="196" fontId="67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7" fontId="82" fillId="0" borderId="0" applyFont="0" applyFill="0" applyBorder="0" applyAlignment="0" applyProtection="0"/>
    <xf numFmtId="198" fontId="67" fillId="0" borderId="0" applyFont="0" applyFill="0" applyBorder="0" applyAlignment="0" applyProtection="0"/>
    <xf numFmtId="0" fontId="67" fillId="0" borderId="0" applyFont="0" applyFill="0" applyBorder="0" applyAlignment="0" applyProtection="0">
      <alignment horizontal="right"/>
    </xf>
    <xf numFmtId="197" fontId="5" fillId="0" borderId="0" applyFont="0" applyFill="0" applyBorder="0" applyAlignment="0" applyProtection="0"/>
    <xf numFmtId="199" fontId="67" fillId="0" borderId="0" applyFont="0" applyFill="0" applyBorder="0" applyAlignment="0" applyProtection="0"/>
    <xf numFmtId="20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" fillId="0" borderId="0" applyFont="0" applyFill="0" applyBorder="0" applyProtection="0">
      <alignment horizontal="right"/>
    </xf>
    <xf numFmtId="40" fontId="5" fillId="0" borderId="0" applyFont="0" applyFill="0" applyBorder="0" applyProtection="0">
      <alignment horizontal="right"/>
    </xf>
    <xf numFmtId="40" fontId="5" fillId="0" borderId="0" applyFont="0" applyFill="0" applyBorder="0" applyProtection="0">
      <alignment horizontal="right"/>
    </xf>
    <xf numFmtId="0" fontId="5" fillId="0" borderId="31" applyFont="0" applyFill="0" applyBorder="0" applyAlignment="0" applyProtection="0">
      <alignment horizontal="right"/>
    </xf>
    <xf numFmtId="201" fontId="67" fillId="0" borderId="0" applyFont="0" applyFill="0" applyBorder="0" applyAlignment="0" applyProtection="0"/>
    <xf numFmtId="0" fontId="36" fillId="0" borderId="0"/>
    <xf numFmtId="181" fontId="36" fillId="0" borderId="0"/>
    <xf numFmtId="3" fontId="5" fillId="0" borderId="0" applyFont="0" applyFill="0" applyBorder="0" applyAlignment="0" applyProtection="0"/>
    <xf numFmtId="0" fontId="38" fillId="0" borderId="0"/>
    <xf numFmtId="0" fontId="96" fillId="0" borderId="0"/>
    <xf numFmtId="0" fontId="38" fillId="0" borderId="0"/>
    <xf numFmtId="0" fontId="96" fillId="0" borderId="0"/>
    <xf numFmtId="0" fontId="38" fillId="0" borderId="0"/>
    <xf numFmtId="0" fontId="97" fillId="0" borderId="0" applyFill="0" applyBorder="0" applyAlignment="0" applyProtection="0">
      <protection locked="0"/>
    </xf>
    <xf numFmtId="43" fontId="5" fillId="27" borderId="0" applyNumberFormat="0" applyFont="0" applyBorder="0" applyAlignment="0" applyProtection="0"/>
    <xf numFmtId="0" fontId="98" fillId="0" borderId="0" applyFill="0" applyBorder="0"/>
    <xf numFmtId="0" fontId="99" fillId="42" borderId="0" applyFont="0" applyAlignment="0">
      <alignment vertical="center" wrapText="1"/>
    </xf>
    <xf numFmtId="0" fontId="100" fillId="42" borderId="19" applyNumberFormat="0" applyBorder="0" applyAlignment="0">
      <alignment vertical="center" wrapText="1"/>
    </xf>
    <xf numFmtId="0" fontId="101" fillId="0" borderId="0" applyNumberFormat="0" applyAlignment="0">
      <alignment horizontal="left"/>
    </xf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4" borderId="0" applyNumberFormat="0" applyBorder="0" applyAlignment="0" applyProtection="0"/>
    <xf numFmtId="0" fontId="70" fillId="9" borderId="0" applyNumberFormat="0" applyBorder="0" applyAlignment="0" applyProtection="0"/>
    <xf numFmtId="0" fontId="96" fillId="0" borderId="0"/>
    <xf numFmtId="0" fontId="38" fillId="0" borderId="30"/>
    <xf numFmtId="0" fontId="96" fillId="0" borderId="0"/>
    <xf numFmtId="202" fontId="93" fillId="0" borderId="0">
      <protection locked="0"/>
    </xf>
    <xf numFmtId="0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203" fontId="36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5" fillId="0" borderId="0" applyFont="0" applyFill="0" applyBorder="0" applyAlignment="0"/>
    <xf numFmtId="0" fontId="5" fillId="0" borderId="0" applyFont="0" applyFill="0" applyBorder="0" applyAlignment="0"/>
    <xf numFmtId="0" fontId="5" fillId="0" borderId="0" applyFont="0" applyFill="0" applyBorder="0" applyAlignment="0"/>
    <xf numFmtId="0" fontId="5" fillId="0" borderId="0" applyBorder="0"/>
    <xf numFmtId="0" fontId="5" fillId="0" borderId="0" applyBorder="0"/>
    <xf numFmtId="0" fontId="5" fillId="0" borderId="0" applyBorder="0"/>
    <xf numFmtId="204" fontId="67" fillId="0" borderId="0" applyFont="0" applyFill="0" applyBorder="0" applyAlignment="0" applyProtection="0">
      <alignment horizontal="right"/>
    </xf>
    <xf numFmtId="0" fontId="95" fillId="0" borderId="0" applyFont="0" applyFill="0" applyBorder="0" applyAlignment="0" applyProtection="0"/>
    <xf numFmtId="205" fontId="94" fillId="0" borderId="0" applyFont="0" applyFill="0" applyBorder="0" applyAlignment="0" applyProtection="0"/>
    <xf numFmtId="0" fontId="95" fillId="0" borderId="0" applyFont="0" applyFill="0" applyBorder="0" applyAlignment="0" applyProtection="0"/>
    <xf numFmtId="206" fontId="67" fillId="0" borderId="0" applyFont="0" applyFill="0" applyBorder="0" applyAlignment="0" applyProtection="0">
      <alignment horizontal="right"/>
    </xf>
    <xf numFmtId="207" fontId="102" fillId="0" borderId="0" applyFont="0" applyFill="0" applyBorder="0" applyAlignment="0" applyProtection="0"/>
    <xf numFmtId="0" fontId="67" fillId="0" borderId="0" applyFont="0" applyFill="0" applyBorder="0" applyAlignment="0" applyProtection="0">
      <alignment horizontal="right"/>
    </xf>
    <xf numFmtId="208" fontId="67" fillId="0" borderId="0" applyFont="0" applyFill="0" applyBorder="0" applyAlignment="0" applyProtection="0"/>
    <xf numFmtId="209" fontId="5" fillId="0" borderId="0" applyFont="0" applyFill="0" applyBorder="0" applyAlignment="0" applyProtection="0"/>
    <xf numFmtId="210" fontId="67" fillId="0" borderId="0" applyFill="0" applyBorder="0" applyProtection="0">
      <alignment vertical="center"/>
    </xf>
    <xf numFmtId="7" fontId="54" fillId="0" borderId="0" applyFont="0" applyFill="0" applyBorder="0" applyAlignment="0" applyProtection="0"/>
    <xf numFmtId="7" fontId="54" fillId="0" borderId="0" applyFont="0" applyFill="0" applyBorder="0" applyAlignment="0" applyProtection="0"/>
    <xf numFmtId="0" fontId="5" fillId="0" borderId="0" applyFill="0" applyBorder="0">
      <protection locked="0"/>
    </xf>
    <xf numFmtId="0" fontId="5" fillId="0" borderId="0" applyFill="0" applyBorder="0">
      <protection locked="0"/>
    </xf>
    <xf numFmtId="0" fontId="5" fillId="0" borderId="0" applyFill="0" applyBorder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16" fillId="33" borderId="0" applyNumberFormat="0" applyFont="0" applyFill="0" applyBorder="0" applyProtection="0">
      <alignment horizontal="left"/>
    </xf>
    <xf numFmtId="38" fontId="103" fillId="27" borderId="32"/>
    <xf numFmtId="0" fontId="5" fillId="0" borderId="0" applyFont="0" applyFill="0" applyBorder="0" applyAlignment="0" applyProtection="0"/>
    <xf numFmtId="211" fontId="5" fillId="0" borderId="0">
      <alignment horizontal="center"/>
    </xf>
    <xf numFmtId="211" fontId="5" fillId="0" borderId="0">
      <alignment horizontal="center"/>
    </xf>
    <xf numFmtId="211" fontId="5" fillId="0" borderId="0">
      <alignment horizontal="center"/>
    </xf>
    <xf numFmtId="212" fontId="5" fillId="0" borderId="0">
      <alignment horizontal="center"/>
    </xf>
    <xf numFmtId="212" fontId="5" fillId="0" borderId="0">
      <alignment horizontal="center"/>
    </xf>
    <xf numFmtId="212" fontId="5" fillId="0" borderId="0">
      <alignment horizontal="center"/>
    </xf>
    <xf numFmtId="0" fontId="5" fillId="0" borderId="0" applyFont="0" applyFill="0" applyBorder="0" applyAlignment="0"/>
    <xf numFmtId="0" fontId="5" fillId="0" borderId="0" applyFont="0" applyFill="0" applyBorder="0" applyAlignment="0"/>
    <xf numFmtId="0" fontId="5" fillId="0" borderId="0" applyFont="0" applyFill="0" applyBorder="0" applyAlignment="0"/>
    <xf numFmtId="213" fontId="5" fillId="0" borderId="0">
      <alignment horizontal="center"/>
    </xf>
    <xf numFmtId="213" fontId="5" fillId="0" borderId="0">
      <alignment horizontal="center"/>
    </xf>
    <xf numFmtId="213" fontId="5" fillId="0" borderId="0">
      <alignment horizontal="center"/>
    </xf>
    <xf numFmtId="0" fontId="5" fillId="0" borderId="0" applyFont="0" applyFill="0" applyBorder="0" applyAlignment="0"/>
    <xf numFmtId="0" fontId="5" fillId="0" borderId="0" applyFont="0" applyFill="0" applyBorder="0" applyAlignment="0"/>
    <xf numFmtId="0" fontId="5" fillId="0" borderId="0" applyFont="0" applyFill="0" applyBorder="0" applyAlignment="0"/>
    <xf numFmtId="15" fontId="5" fillId="0" borderId="0" applyFont="0" applyFill="0" applyBorder="0" applyProtection="0">
      <alignment horizontal="right"/>
    </xf>
    <xf numFmtId="15" fontId="5" fillId="0" borderId="0" applyFont="0" applyFill="0" applyBorder="0" applyProtection="0">
      <alignment horizontal="right"/>
    </xf>
    <xf numFmtId="0" fontId="67" fillId="0" borderId="0" applyFont="0" applyFill="0" applyBorder="0" applyAlignment="0" applyProtection="0"/>
    <xf numFmtId="212" fontId="5" fillId="0" borderId="0" applyFill="0" applyBorder="0">
      <alignment horizontal="center"/>
    </xf>
    <xf numFmtId="212" fontId="5" fillId="0" borderId="0" applyFill="0" applyBorder="0">
      <alignment horizontal="center"/>
    </xf>
    <xf numFmtId="212" fontId="5" fillId="0" borderId="0" applyFill="0" applyBorder="0">
      <alignment horizontal="center"/>
    </xf>
    <xf numFmtId="214" fontId="104" fillId="0" borderId="0" applyFill="0" applyBorder="0"/>
    <xf numFmtId="213" fontId="5" fillId="0" borderId="0" applyFill="0" applyBorder="0">
      <alignment horizontal="center"/>
    </xf>
    <xf numFmtId="213" fontId="5" fillId="0" borderId="0" applyFill="0" applyBorder="0">
      <alignment horizontal="center"/>
    </xf>
    <xf numFmtId="213" fontId="5" fillId="0" borderId="0" applyFill="0" applyBorder="0">
      <alignment horizontal="center"/>
    </xf>
    <xf numFmtId="14" fontId="105" fillId="0" borderId="0" applyFill="0" applyBorder="0" applyAlignment="0"/>
    <xf numFmtId="14" fontId="105" fillId="0" borderId="0" applyFill="0" applyBorder="0" applyAlignment="0"/>
    <xf numFmtId="0" fontId="5" fillId="0" borderId="0" applyFont="0" applyFill="0" applyBorder="0" applyAlignment="0" applyProtection="0"/>
    <xf numFmtId="2" fontId="106" fillId="0" borderId="0">
      <alignment horizontal="center"/>
    </xf>
    <xf numFmtId="0" fontId="107" fillId="0" borderId="33" applyFont="0">
      <protection locked="0"/>
    </xf>
    <xf numFmtId="42" fontId="108" fillId="0" borderId="0"/>
    <xf numFmtId="215" fontId="108" fillId="0" borderId="0"/>
    <xf numFmtId="0" fontId="30" fillId="0" borderId="0"/>
    <xf numFmtId="0" fontId="41" fillId="0" borderId="0"/>
    <xf numFmtId="0" fontId="41" fillId="0" borderId="0"/>
    <xf numFmtId="0" fontId="5" fillId="0" borderId="34">
      <alignment vertical="center"/>
    </xf>
    <xf numFmtId="0" fontId="5" fillId="0" borderId="34">
      <alignment vertical="center"/>
    </xf>
    <xf numFmtId="0" fontId="5" fillId="0" borderId="34">
      <alignment vertical="center"/>
    </xf>
    <xf numFmtId="0" fontId="5" fillId="43" borderId="0" applyNumberFormat="0" applyFon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5" fillId="0" borderId="0"/>
    <xf numFmtId="216" fontId="5" fillId="0" borderId="0" applyBorder="0" applyProtection="0"/>
    <xf numFmtId="216" fontId="5" fillId="0" borderId="0" applyBorder="0" applyProtection="0"/>
    <xf numFmtId="216" fontId="5" fillId="0" borderId="0" applyBorder="0" applyProtection="0"/>
    <xf numFmtId="42" fontId="82" fillId="0" borderId="0"/>
    <xf numFmtId="197" fontId="82" fillId="0" borderId="0" applyFont="0" applyFill="0" applyBorder="0" applyAlignment="0" applyProtection="0"/>
    <xf numFmtId="217" fontId="67" fillId="0" borderId="33" applyNumberFormat="0" applyFont="0" applyFill="0" applyAlignment="0" applyProtection="0"/>
    <xf numFmtId="42" fontId="109" fillId="0" borderId="0" applyFill="0" applyBorder="0" applyAlignment="0" applyProtection="0"/>
    <xf numFmtId="0" fontId="41" fillId="0" borderId="35"/>
    <xf numFmtId="0" fontId="41" fillId="0" borderId="35"/>
    <xf numFmtId="0" fontId="41" fillId="0" borderId="35"/>
    <xf numFmtId="0" fontId="41" fillId="0" borderId="35"/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0" fillId="0" borderId="19">
      <alignment vertical="center"/>
    </xf>
    <xf numFmtId="0" fontId="111" fillId="0" borderId="0" applyFill="0" applyBorder="0">
      <alignment horizontal="center" vertical="center"/>
    </xf>
    <xf numFmtId="218" fontId="5" fillId="0" borderId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4" borderId="0" applyNumberFormat="0" applyBorder="0" applyAlignment="0" applyProtection="0"/>
    <xf numFmtId="0" fontId="112" fillId="44" borderId="0" applyNumberFormat="0" applyBorder="0" applyAlignment="0" applyProtection="0"/>
    <xf numFmtId="0" fontId="112" fillId="45" borderId="0" applyNumberFormat="0" applyBorder="0" applyAlignment="0" applyProtection="0"/>
    <xf numFmtId="0" fontId="112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2" fillId="19" borderId="0" applyNumberFormat="0" applyBorder="0" applyAlignment="0" applyProtection="0"/>
    <xf numFmtId="0" fontId="51" fillId="21" borderId="0" applyNumberFormat="0" applyBorder="0" applyAlignment="0" applyProtection="0"/>
    <xf numFmtId="0" fontId="52" fillId="19" borderId="0" applyNumberFormat="0" applyBorder="0" applyAlignment="0" applyProtection="0"/>
    <xf numFmtId="0" fontId="51" fillId="21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1" fillId="50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4" borderId="0" applyNumberFormat="0" applyBorder="0" applyAlignment="0" applyProtection="0"/>
    <xf numFmtId="0" fontId="51" fillId="22" borderId="0" applyNumberFormat="0" applyBorder="0" applyAlignment="0" applyProtection="0"/>
    <xf numFmtId="0" fontId="52" fillId="24" borderId="0" applyNumberFormat="0" applyBorder="0" applyAlignment="0" applyProtection="0"/>
    <xf numFmtId="0" fontId="51" fillId="22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1" fillId="34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52" borderId="0" applyNumberFormat="0" applyBorder="0" applyAlignment="0" applyProtection="0"/>
    <xf numFmtId="0" fontId="51" fillId="18" borderId="0" applyNumberFormat="0" applyBorder="0" applyAlignment="0" applyProtection="0"/>
    <xf numFmtId="0" fontId="52" fillId="52" borderId="0" applyNumberFormat="0" applyBorder="0" applyAlignment="0" applyProtection="0"/>
    <xf numFmtId="0" fontId="51" fillId="18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1" fillId="54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113" fillId="55" borderId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114" fillId="0" borderId="0" applyNumberFormat="0" applyAlignment="0">
      <alignment horizontal="left"/>
    </xf>
    <xf numFmtId="0" fontId="115" fillId="12" borderId="21" applyNumberFormat="0" applyAlignment="0" applyProtection="0"/>
    <xf numFmtId="0" fontId="115" fillId="12" borderId="21" applyNumberFormat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116" fillId="0" borderId="0" applyFont="0">
      <protection locked="0"/>
    </xf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197" fontId="8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7" fontId="82" fillId="0" borderId="0" applyFont="0" applyFill="0" applyBorder="0" applyAlignment="0" applyProtection="0"/>
    <xf numFmtId="197" fontId="82" fillId="0" borderId="0" applyFont="0" applyFill="0" applyBorder="0" applyAlignment="0" applyProtection="0"/>
    <xf numFmtId="0" fontId="50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1" fontId="31" fillId="0" borderId="0" applyFont="0" applyFill="0" applyBorder="0" applyAlignment="0" applyProtection="0"/>
    <xf numFmtId="221" fontId="31" fillId="0" borderId="0" applyFont="0" applyFill="0" applyBorder="0" applyAlignment="0" applyProtection="0"/>
    <xf numFmtId="220" fontId="5" fillId="0" borderId="0" applyFont="0" applyFill="0" applyBorder="0" applyAlignment="0" applyProtection="0"/>
    <xf numFmtId="221" fontId="31" fillId="0" borderId="0" applyFont="0" applyFill="0" applyBorder="0" applyAlignment="0" applyProtection="0"/>
    <xf numFmtId="221" fontId="31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222" fontId="117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5" fillId="56" borderId="36" applyNumberFormat="0">
      <alignment vertical="center"/>
    </xf>
    <xf numFmtId="0" fontId="118" fillId="0" borderId="0" applyNumberFormat="0" applyFill="0" applyBorder="0" applyAlignment="0" applyProtection="0"/>
    <xf numFmtId="0" fontId="5" fillId="57" borderId="0" applyNumberFormat="0" applyFont="0" applyBorder="0" applyAlignment="0" applyProtection="0"/>
    <xf numFmtId="0" fontId="1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9" fontId="120" fillId="0" borderId="0" applyNumberFormat="0" applyFill="0" applyBorder="0" applyProtection="0">
      <alignment horizontal="center" vertical="top"/>
    </xf>
    <xf numFmtId="0" fontId="121" fillId="0" borderId="0">
      <alignment horizontal="right" vertical="top"/>
    </xf>
    <xf numFmtId="0" fontId="80" fillId="0" borderId="0">
      <alignment horizontal="right" vertical="top"/>
    </xf>
    <xf numFmtId="0" fontId="121" fillId="0" borderId="0">
      <alignment horizontal="right" vertical="top"/>
    </xf>
    <xf numFmtId="0" fontId="80" fillId="0" borderId="0" applyFill="0" applyBorder="0">
      <alignment horizontal="right" vertical="top"/>
    </xf>
    <xf numFmtId="0" fontId="80" fillId="0" borderId="0" applyFill="0" applyBorder="0">
      <alignment horizontal="right" vertical="top"/>
    </xf>
    <xf numFmtId="0" fontId="80" fillId="0" borderId="0" applyFill="0" applyBorder="0">
      <alignment horizontal="right" vertical="top"/>
    </xf>
    <xf numFmtId="0" fontId="80" fillId="0" borderId="0" applyFill="0" applyBorder="0">
      <alignment horizontal="right" vertical="top"/>
    </xf>
    <xf numFmtId="0" fontId="122" fillId="0" borderId="0">
      <alignment horizontal="left"/>
    </xf>
    <xf numFmtId="0" fontId="123" fillId="0" borderId="0">
      <alignment horizontal="center" wrapText="1"/>
    </xf>
    <xf numFmtId="169" fontId="124" fillId="0" borderId="37">
      <alignment horizontal="right"/>
    </xf>
    <xf numFmtId="0" fontId="125" fillId="0" borderId="0">
      <alignment vertical="center"/>
    </xf>
    <xf numFmtId="223" fontId="125" fillId="0" borderId="0">
      <alignment horizontal="left" vertical="center"/>
    </xf>
    <xf numFmtId="224" fontId="126" fillId="0" borderId="0">
      <alignment vertical="center"/>
    </xf>
    <xf numFmtId="0" fontId="97" fillId="0" borderId="0">
      <alignment vertical="center"/>
    </xf>
    <xf numFmtId="169" fontId="124" fillId="0" borderId="37">
      <alignment horizontal="left"/>
    </xf>
    <xf numFmtId="0" fontId="127" fillId="0" borderId="0" applyFill="0" applyBorder="0">
      <alignment vertical="top"/>
    </xf>
    <xf numFmtId="0" fontId="128" fillId="0" borderId="0" applyFill="0" applyBorder="0" applyProtection="0">
      <alignment vertical="top"/>
    </xf>
    <xf numFmtId="0" fontId="129" fillId="0" borderId="0">
      <alignment vertical="top"/>
    </xf>
    <xf numFmtId="169" fontId="120" fillId="0" borderId="0">
      <alignment horizontal="center"/>
    </xf>
    <xf numFmtId="169" fontId="130" fillId="0" borderId="37">
      <alignment horizontal="center"/>
    </xf>
    <xf numFmtId="41" fontId="80" fillId="0" borderId="0" applyFill="0" applyBorder="0" applyAlignment="0" applyProtection="0">
      <alignment horizontal="right" vertical="top"/>
    </xf>
    <xf numFmtId="223" fontId="56" fillId="0" borderId="0">
      <alignment horizontal="left" vertical="center"/>
    </xf>
    <xf numFmtId="169" fontId="56" fillId="0" borderId="0"/>
    <xf numFmtId="0" fontId="100" fillId="0" borderId="0"/>
    <xf numFmtId="169" fontId="131" fillId="0" borderId="0"/>
    <xf numFmtId="169" fontId="5" fillId="0" borderId="0"/>
    <xf numFmtId="169" fontId="5" fillId="0" borderId="0"/>
    <xf numFmtId="169" fontId="5" fillId="0" borderId="0"/>
    <xf numFmtId="169" fontId="132" fillId="0" borderId="0">
      <alignment horizontal="left" vertical="top"/>
    </xf>
    <xf numFmtId="0" fontId="80" fillId="0" borderId="0" applyFill="0" applyBorder="0">
      <alignment horizontal="left" vertical="top"/>
    </xf>
    <xf numFmtId="0" fontId="133" fillId="0" borderId="0">
      <alignment horizontal="left" vertical="top" wrapText="1"/>
    </xf>
    <xf numFmtId="0" fontId="134" fillId="0" borderId="0">
      <alignment horizontal="left" vertical="top" wrapText="1"/>
    </xf>
    <xf numFmtId="0" fontId="135" fillId="0" borderId="0">
      <alignment horizontal="left" vertical="top" wrapText="1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136" fillId="0" borderId="0">
      <protection locked="0"/>
    </xf>
    <xf numFmtId="0" fontId="136" fillId="0" borderId="0">
      <protection locked="0"/>
    </xf>
    <xf numFmtId="0" fontId="136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93" fillId="0" borderId="0">
      <protection locked="0"/>
    </xf>
    <xf numFmtId="0" fontId="136" fillId="0" borderId="0">
      <protection locked="0"/>
    </xf>
    <xf numFmtId="0" fontId="136" fillId="0" borderId="0">
      <protection locked="0"/>
    </xf>
    <xf numFmtId="0" fontId="136" fillId="0" borderId="0">
      <protection locked="0"/>
    </xf>
    <xf numFmtId="0" fontId="5" fillId="0" borderId="0" applyFont="0" applyFill="0" applyBorder="0" applyAlignment="0" applyProtection="0"/>
    <xf numFmtId="0" fontId="137" fillId="0" borderId="0" applyFont="0" applyFill="0" applyBorder="0" applyAlignment="0" applyProtection="0"/>
    <xf numFmtId="0" fontId="93" fillId="0" borderId="0">
      <protection locked="0"/>
    </xf>
    <xf numFmtId="1" fontId="106" fillId="0" borderId="0">
      <alignment horizontal="center"/>
    </xf>
    <xf numFmtId="0" fontId="137" fillId="0" borderId="0" applyFont="0" applyFill="0" applyBorder="0" applyAlignment="0" applyProtection="0"/>
    <xf numFmtId="0" fontId="16" fillId="0" borderId="0">
      <alignment vertical="top"/>
    </xf>
    <xf numFmtId="0" fontId="5" fillId="33" borderId="38" applyNumberFormat="0">
      <alignment vertical="center"/>
    </xf>
    <xf numFmtId="2" fontId="137" fillId="0" borderId="0" applyFont="0" applyFill="0" applyBorder="0" applyAlignment="0" applyProtection="0"/>
    <xf numFmtId="225" fontId="93" fillId="0" borderId="0">
      <protection locked="0"/>
    </xf>
    <xf numFmtId="2" fontId="137" fillId="0" borderId="0" applyFont="0" applyFill="0" applyBorder="0" applyAlignment="0" applyProtection="0"/>
    <xf numFmtId="4" fontId="93" fillId="0" borderId="0">
      <protection locked="0"/>
    </xf>
    <xf numFmtId="4" fontId="93" fillId="0" borderId="0">
      <protection locked="0"/>
    </xf>
    <xf numFmtId="4" fontId="93" fillId="0" borderId="0">
      <protection locked="0"/>
    </xf>
    <xf numFmtId="0" fontId="54" fillId="0" borderId="0" applyNumberFormat="0" applyFill="0" applyBorder="0" applyAlignment="0" applyProtection="0"/>
    <xf numFmtId="5" fontId="138" fillId="0" borderId="0" applyBorder="0">
      <alignment horizontal="right"/>
    </xf>
    <xf numFmtId="0" fontId="36" fillId="0" borderId="0"/>
    <xf numFmtId="225" fontId="93" fillId="0" borderId="0">
      <protection locked="0"/>
    </xf>
    <xf numFmtId="225" fontId="93" fillId="0" borderId="0">
      <protection locked="0"/>
    </xf>
    <xf numFmtId="225" fontId="93" fillId="0" borderId="0">
      <protection locked="0"/>
    </xf>
    <xf numFmtId="0" fontId="96" fillId="0" borderId="0"/>
    <xf numFmtId="226" fontId="93" fillId="0" borderId="0">
      <protection locked="0"/>
    </xf>
    <xf numFmtId="0" fontId="139" fillId="0" borderId="0" applyFill="0" applyBorder="0" applyProtection="0">
      <alignment horizontal="left"/>
    </xf>
    <xf numFmtId="0" fontId="140" fillId="0" borderId="39"/>
    <xf numFmtId="0" fontId="140" fillId="0" borderId="35"/>
    <xf numFmtId="0" fontId="140" fillId="58" borderId="35"/>
    <xf numFmtId="7" fontId="54" fillId="0" borderId="0" applyFont="0" applyFill="0" applyBorder="0" applyAlignment="0" applyProtection="0"/>
    <xf numFmtId="7" fontId="54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25" fillId="0" borderId="0"/>
    <xf numFmtId="0" fontId="142" fillId="26" borderId="0" applyNumberFormat="0" applyFont="0" applyBorder="0" applyAlignment="0" applyProtection="0">
      <alignment horizontal="centerContinuous"/>
    </xf>
    <xf numFmtId="0" fontId="142" fillId="59" borderId="0" applyNumberFormat="0" applyFont="0" applyBorder="0" applyAlignment="0" applyProtection="0">
      <alignment horizontal="centerContinuous"/>
    </xf>
    <xf numFmtId="0" fontId="141" fillId="33" borderId="40" applyNumberFormat="0" applyFont="0" applyBorder="0" applyAlignment="0"/>
    <xf numFmtId="0" fontId="5" fillId="26" borderId="41" applyNumberFormat="0" applyFont="0" applyBorder="0" applyAlignment="0" applyProtection="0"/>
    <xf numFmtId="10" fontId="5" fillId="26" borderId="0" applyNumberFormat="0" applyFont="0" applyBorder="0" applyAlignment="0"/>
    <xf numFmtId="0" fontId="25" fillId="0" borderId="0"/>
    <xf numFmtId="227" fontId="30" fillId="0" borderId="0"/>
    <xf numFmtId="0" fontId="70" fillId="9" borderId="0" applyNumberFormat="0" applyBorder="0" applyAlignment="0" applyProtection="0"/>
    <xf numFmtId="38" fontId="36" fillId="33" borderId="0" applyNumberFormat="0" applyBorder="0" applyAlignment="0" applyProtection="0"/>
    <xf numFmtId="0" fontId="143" fillId="33" borderId="42" applyNumberFormat="0">
      <alignment vertical="center"/>
    </xf>
    <xf numFmtId="228" fontId="67" fillId="0" borderId="0" applyFont="0" applyFill="0" applyBorder="0" applyAlignment="0" applyProtection="0">
      <alignment horizontal="right"/>
    </xf>
    <xf numFmtId="194" fontId="58" fillId="0" borderId="0" applyBorder="0"/>
    <xf numFmtId="218" fontId="5" fillId="0" borderId="0"/>
    <xf numFmtId="0" fontId="144" fillId="0" borderId="0" applyNumberFormat="0" applyFill="0" applyBorder="0" applyAlignment="0" applyProtection="0"/>
    <xf numFmtId="0" fontId="144" fillId="0" borderId="43" applyNumberFormat="0" applyAlignment="0" applyProtection="0">
      <alignment horizontal="left" vertical="center"/>
    </xf>
    <xf numFmtId="0" fontId="144" fillId="0" borderId="5">
      <alignment horizontal="left" vertical="center"/>
    </xf>
    <xf numFmtId="0" fontId="145" fillId="60" borderId="0"/>
    <xf numFmtId="0" fontId="64" fillId="61" borderId="0" applyNumberFormat="0" applyFill="0" applyBorder="0" applyAlignment="0" applyProtection="0"/>
    <xf numFmtId="0" fontId="44" fillId="25" borderId="0" applyNumberFormat="0" applyFill="0" applyBorder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5" fillId="0" borderId="0" applyFill="0" applyBorder="0"/>
    <xf numFmtId="0" fontId="64" fillId="0" borderId="0" applyFill="0" applyAlignment="0" applyProtection="0">
      <protection locked="0"/>
    </xf>
    <xf numFmtId="0" fontId="64" fillId="0" borderId="2" applyFill="0" applyAlignment="0" applyProtection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144" fillId="0" borderId="0" applyBorder="0"/>
    <xf numFmtId="0" fontId="146" fillId="0" borderId="0" applyBorder="0"/>
    <xf numFmtId="0" fontId="147" fillId="0" borderId="0" applyFill="0" applyBorder="0" applyProtection="0">
      <alignment horizontal="right"/>
    </xf>
    <xf numFmtId="229" fontId="5" fillId="0" borderId="0" applyFill="0" applyBorder="0" applyAlignment="0" applyProtection="0"/>
    <xf numFmtId="229" fontId="5" fillId="0" borderId="0" applyFill="0" applyBorder="0" applyAlignment="0" applyProtection="0"/>
    <xf numFmtId="229" fontId="5" fillId="0" borderId="0" applyFill="0" applyBorder="0" applyAlignment="0" applyProtection="0"/>
    <xf numFmtId="0" fontId="59" fillId="0" borderId="44" applyNumberFormat="0" applyFill="0" applyAlignment="0" applyProtection="0"/>
    <xf numFmtId="0" fontId="5" fillId="0" borderId="0" applyFill="0"/>
    <xf numFmtId="0" fontId="5" fillId="0" borderId="0" applyFill="0"/>
    <xf numFmtId="0" fontId="5" fillId="0" borderId="0" applyFill="0"/>
    <xf numFmtId="0" fontId="47" fillId="0" borderId="0" applyFont="0" applyBorder="0" applyAlignment="0"/>
    <xf numFmtId="0" fontId="148" fillId="0" borderId="0" applyNumberFormat="0" applyFill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56" fillId="0" borderId="0"/>
    <xf numFmtId="0" fontId="149" fillId="26" borderId="0">
      <alignment horizontal="left" wrapText="1" indent="2"/>
    </xf>
    <xf numFmtId="230" fontId="5" fillId="0" borderId="0" applyFill="0" applyBorder="0"/>
    <xf numFmtId="230" fontId="116" fillId="0" borderId="0"/>
    <xf numFmtId="230" fontId="5" fillId="0" borderId="0" applyFill="0" applyBorder="0"/>
    <xf numFmtId="230" fontId="5" fillId="0" borderId="0" applyFill="0" applyBorder="0"/>
    <xf numFmtId="0" fontId="150" fillId="0" borderId="0">
      <alignment vertical="top"/>
    </xf>
    <xf numFmtId="230" fontId="5" fillId="0" borderId="0" applyFont="0" applyFill="0" applyBorder="0"/>
    <xf numFmtId="0" fontId="151" fillId="26" borderId="32" applyNumberFormat="0" applyAlignment="0">
      <alignment horizontal="left"/>
      <protection locked="0"/>
    </xf>
    <xf numFmtId="0" fontId="59" fillId="0" borderId="0">
      <protection locked="0"/>
    </xf>
    <xf numFmtId="0" fontId="152" fillId="27" borderId="45"/>
    <xf numFmtId="231" fontId="5" fillId="0" borderId="0" applyFill="0" applyBorder="0">
      <protection locked="0"/>
    </xf>
    <xf numFmtId="231" fontId="5" fillId="0" borderId="0" applyFill="0" applyBorder="0">
      <protection locked="0"/>
    </xf>
    <xf numFmtId="231" fontId="5" fillId="0" borderId="0" applyFill="0" applyBorder="0">
      <protection locked="0"/>
    </xf>
    <xf numFmtId="232" fontId="59" fillId="0" borderId="0" applyFont="0" applyFill="0" applyBorder="0" applyAlignment="0">
      <protection locked="0"/>
    </xf>
    <xf numFmtId="233" fontId="5" fillId="0" borderId="0" applyFill="0" applyBorder="0">
      <protection locked="0"/>
    </xf>
    <xf numFmtId="233" fontId="5" fillId="0" borderId="0" applyFill="0" applyBorder="0">
      <protection locked="0"/>
    </xf>
    <xf numFmtId="233" fontId="5" fillId="0" borderId="0" applyFill="0" applyBorder="0">
      <protection locked="0"/>
    </xf>
    <xf numFmtId="10" fontId="36" fillId="26" borderId="19" applyNumberFormat="0" applyBorder="0" applyAlignment="0" applyProtection="0"/>
    <xf numFmtId="0" fontId="153" fillId="27" borderId="27" applyNumberFormat="0">
      <alignment vertical="center"/>
      <protection locked="0"/>
    </xf>
    <xf numFmtId="0" fontId="153" fillId="62" borderId="27" applyNumberFormat="0">
      <alignment vertical="center"/>
      <protection locked="0"/>
    </xf>
    <xf numFmtId="37" fontId="5" fillId="63" borderId="0" applyBorder="0" applyAlignment="0">
      <protection locked="0"/>
    </xf>
    <xf numFmtId="0" fontId="5" fillId="64" borderId="0" applyNumberFormat="0" applyFont="0" applyBorder="0" applyAlignment="0">
      <protection locked="0"/>
    </xf>
    <xf numFmtId="0" fontId="5" fillId="64" borderId="0" applyNumberFormat="0" applyFont="0" applyBorder="0" applyAlignment="0">
      <protection locked="0"/>
    </xf>
    <xf numFmtId="0" fontId="115" fillId="12" borderId="21" applyNumberFormat="0" applyAlignment="0" applyProtection="0"/>
    <xf numFmtId="0" fontId="5" fillId="64" borderId="0" applyNumberFormat="0" applyFont="0" applyBorder="0" applyAlignment="0">
      <protection locked="0"/>
    </xf>
    <xf numFmtId="0" fontId="5" fillId="27" borderId="46" applyNumberFormat="0" applyAlignment="0">
      <protection locked="0"/>
    </xf>
    <xf numFmtId="234" fontId="59" fillId="0" borderId="0" applyFont="0" applyFill="0" applyBorder="0" applyAlignment="0">
      <protection locked="0"/>
    </xf>
    <xf numFmtId="235" fontId="59" fillId="0" borderId="0" applyFont="0" applyFill="0" applyBorder="0" applyAlignment="0">
      <protection locked="0"/>
    </xf>
    <xf numFmtId="237" fontId="59" fillId="0" borderId="0" applyFont="0" applyFill="0" applyBorder="0" applyAlignment="0">
      <protection locked="0"/>
    </xf>
    <xf numFmtId="238" fontId="59" fillId="0" borderId="0" applyFill="0" applyBorder="0" applyAlignment="0">
      <protection locked="0"/>
    </xf>
    <xf numFmtId="237" fontId="59" fillId="0" borderId="0" applyFill="0" applyBorder="0" applyAlignment="0">
      <protection locked="0"/>
    </xf>
    <xf numFmtId="0" fontId="67" fillId="0" borderId="0" applyFill="0" applyBorder="0" applyProtection="0">
      <alignment vertical="center"/>
    </xf>
    <xf numFmtId="210" fontId="154" fillId="0" borderId="0" applyFill="0" applyBorder="0" applyProtection="0">
      <alignment vertical="center"/>
    </xf>
    <xf numFmtId="239" fontId="5" fillId="0" borderId="2"/>
    <xf numFmtId="239" fontId="5" fillId="0" borderId="2"/>
    <xf numFmtId="239" fontId="5" fillId="0" borderId="2"/>
    <xf numFmtId="0" fontId="67" fillId="0" borderId="0" applyFill="0" applyBorder="0" applyProtection="0">
      <alignment vertical="center"/>
    </xf>
    <xf numFmtId="0" fontId="67" fillId="0" borderId="0" applyFill="0" applyBorder="0" applyProtection="0">
      <alignment vertical="center"/>
    </xf>
    <xf numFmtId="0" fontId="59" fillId="0" borderId="0" applyFill="0" applyBorder="0" applyAlignment="0">
      <protection locked="0"/>
    </xf>
    <xf numFmtId="0" fontId="155" fillId="0" borderId="0" applyNumberFormat="0" applyFill="0" applyBorder="0" applyProtection="0">
      <alignment horizontal="centerContinuous" wrapText="1"/>
    </xf>
    <xf numFmtId="240" fontId="5" fillId="0" borderId="0"/>
    <xf numFmtId="240" fontId="5" fillId="0" borderId="0"/>
    <xf numFmtId="240" fontId="5" fillId="0" borderId="0"/>
    <xf numFmtId="38" fontId="156" fillId="0" borderId="0"/>
    <xf numFmtId="38" fontId="157" fillId="0" borderId="0"/>
    <xf numFmtId="38" fontId="158" fillId="0" borderId="0"/>
    <xf numFmtId="38" fontId="159" fillId="0" borderId="0"/>
    <xf numFmtId="0" fontId="33" fillId="0" borderId="0"/>
    <xf numFmtId="0" fontId="33" fillId="0" borderId="0"/>
    <xf numFmtId="0" fontId="44" fillId="0" borderId="0" applyFont="0">
      <alignment vertical="top"/>
    </xf>
    <xf numFmtId="0" fontId="160" fillId="0" borderId="0" applyNumberFormat="0" applyFill="0" applyBorder="0" applyAlignment="0" applyProtection="0"/>
    <xf numFmtId="5" fontId="138" fillId="0" borderId="5">
      <alignment horizontal="right"/>
    </xf>
    <xf numFmtId="0" fontId="36" fillId="0" borderId="2">
      <alignment horizontal="right"/>
    </xf>
    <xf numFmtId="0" fontId="36" fillId="0" borderId="0">
      <alignment horizontal="right"/>
    </xf>
    <xf numFmtId="0" fontId="36" fillId="0" borderId="0">
      <alignment horizontal="left"/>
    </xf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84" fillId="0" borderId="25" applyNumberFormat="0" applyFill="0" applyAlignment="0" applyProtection="0"/>
    <xf numFmtId="240" fontId="5" fillId="0" borderId="0"/>
    <xf numFmtId="240" fontId="5" fillId="0" borderId="0"/>
    <xf numFmtId="240" fontId="5" fillId="0" borderId="0"/>
    <xf numFmtId="0" fontId="161" fillId="0" borderId="0" applyFill="0">
      <alignment horizontal="center"/>
    </xf>
    <xf numFmtId="241" fontId="162" fillId="0" borderId="47" applyFill="0" applyBorder="0" applyAlignment="0" applyProtection="0">
      <alignment horizontal="center"/>
    </xf>
    <xf numFmtId="0" fontId="5" fillId="0" borderId="0"/>
    <xf numFmtId="0" fontId="97" fillId="0" borderId="0" applyFill="0" applyBorder="0" applyAlignment="0" applyProtection="0"/>
    <xf numFmtId="242" fontId="163" fillId="0" borderId="0" applyFill="0" applyBorder="0"/>
    <xf numFmtId="0" fontId="164" fillId="0" borderId="0" applyNumberFormat="0" applyFill="0" applyBorder="0" applyAlignment="0" applyProtection="0"/>
    <xf numFmtId="0" fontId="165" fillId="0" borderId="0" applyNumberFormat="0" applyFont="0" applyBorder="0" applyAlignment="0"/>
    <xf numFmtId="0" fontId="166" fillId="33" borderId="48" applyNumberFormat="0" applyFont="0" applyFill="0" applyBorder="0" applyAlignment="0">
      <alignment horizontal="center"/>
    </xf>
    <xf numFmtId="37" fontId="138" fillId="0" borderId="0" applyBorder="0">
      <alignment horizontal="right"/>
    </xf>
    <xf numFmtId="41" fontId="5" fillId="0" borderId="0" applyFont="0" applyFill="0" applyBorder="0" applyAlignment="0" applyProtection="0"/>
    <xf numFmtId="243" fontId="5" fillId="0" borderId="0" applyFill="0" applyBorder="0" applyAlignment="0" applyProtection="0"/>
    <xf numFmtId="243" fontId="5" fillId="0" borderId="0" applyFill="0" applyBorder="0" applyAlignment="0" applyProtection="0"/>
    <xf numFmtId="243" fontId="5" fillId="0" borderId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38" fontId="5" fillId="0" borderId="0" applyFont="0" applyFill="0" applyBorder="0" applyAlignment="0" applyProtection="0"/>
    <xf numFmtId="23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43" fontId="5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7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0" fontId="5" fillId="0" borderId="9" applyFont="0" applyFill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9" fillId="0" borderId="0" applyNumberFormat="0" applyFill="0">
      <alignment vertical="center"/>
    </xf>
    <xf numFmtId="4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2" fontId="93" fillId="0" borderId="0">
      <protection locked="0"/>
    </xf>
    <xf numFmtId="7" fontId="5" fillId="0" borderId="0" applyFill="0" applyBorder="0" applyAlignment="0" applyProtection="0"/>
    <xf numFmtId="7" fontId="5" fillId="0" borderId="0" applyFill="0" applyBorder="0" applyAlignment="0" applyProtection="0"/>
    <xf numFmtId="250" fontId="170" fillId="0" borderId="0">
      <protection locked="0"/>
    </xf>
    <xf numFmtId="0" fontId="137" fillId="0" borderId="0" applyFont="0" applyFill="0" applyBorder="0" applyAlignment="0" applyProtection="0"/>
    <xf numFmtId="251" fontId="93" fillId="0" borderId="0">
      <protection locked="0"/>
    </xf>
    <xf numFmtId="252" fontId="137" fillId="0" borderId="0" applyFont="0" applyFill="0" applyBorder="0" applyAlignment="0" applyProtection="0"/>
    <xf numFmtId="0" fontId="67" fillId="0" borderId="0" applyFont="0" applyFill="0" applyBorder="0" applyAlignment="0" applyProtection="0">
      <alignment horizontal="right"/>
    </xf>
    <xf numFmtId="0" fontId="67" fillId="0" borderId="0" applyFill="0" applyBorder="0" applyProtection="0">
      <alignment vertical="center"/>
    </xf>
    <xf numFmtId="0" fontId="67" fillId="0" borderId="0" applyFont="0" applyFill="0" applyBorder="0" applyAlignment="0" applyProtection="0">
      <alignment horizontal="right"/>
    </xf>
    <xf numFmtId="0" fontId="153" fillId="30" borderId="49" applyNumberFormat="0" applyFont="0" applyFill="0" applyAlignment="0" applyProtection="0">
      <alignment vertical="center"/>
      <protection locked="0"/>
    </xf>
    <xf numFmtId="0" fontId="171" fillId="0" borderId="0" applyNumberFormat="0" applyBorder="0">
      <alignment horizontal="left" vertical="top"/>
    </xf>
    <xf numFmtId="0" fontId="153" fillId="30" borderId="49" applyNumberFormat="0" applyFont="0" applyFill="0" applyAlignment="0" applyProtection="0">
      <alignment vertical="center"/>
      <protection locked="0"/>
    </xf>
    <xf numFmtId="0" fontId="172" fillId="6" borderId="0" applyNumberFormat="0" applyBorder="0" applyAlignment="0" applyProtection="0"/>
    <xf numFmtId="0" fontId="172" fillId="6" borderId="0" applyNumberFormat="0" applyBorder="0" applyAlignment="0" applyProtection="0"/>
    <xf numFmtId="0" fontId="172" fillId="6" borderId="0" applyNumberFormat="0" applyBorder="0" applyAlignment="0" applyProtection="0"/>
    <xf numFmtId="0" fontId="172" fillId="6" borderId="0" applyNumberFormat="0" applyBorder="0" applyAlignment="0" applyProtection="0"/>
    <xf numFmtId="0" fontId="172" fillId="6" borderId="0" applyNumberFormat="0" applyBorder="0" applyAlignment="0" applyProtection="0"/>
    <xf numFmtId="0" fontId="172" fillId="6" borderId="0" applyNumberFormat="0" applyBorder="0" applyAlignment="0" applyProtection="0"/>
    <xf numFmtId="0" fontId="172" fillId="6" borderId="0" applyNumberFormat="0" applyBorder="0" applyAlignment="0" applyProtection="0"/>
    <xf numFmtId="37" fontId="17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0" fontId="5" fillId="0" borderId="0"/>
    <xf numFmtId="0" fontId="174" fillId="0" borderId="0"/>
    <xf numFmtId="0" fontId="174" fillId="0" borderId="0"/>
    <xf numFmtId="253" fontId="5" fillId="0" borderId="0"/>
    <xf numFmtId="253" fontId="5" fillId="0" borderId="0"/>
    <xf numFmtId="0" fontId="5" fillId="0" borderId="0"/>
    <xf numFmtId="0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3" fontId="5" fillId="0" borderId="0"/>
    <xf numFmtId="254" fontId="175" fillId="0" borderId="0"/>
    <xf numFmtId="255" fontId="175" fillId="0" borderId="0"/>
    <xf numFmtId="0" fontId="5" fillId="0" borderId="0"/>
    <xf numFmtId="0" fontId="50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0" fontId="5" fillId="0" borderId="0"/>
    <xf numFmtId="0" fontId="50" fillId="0" borderId="0"/>
    <xf numFmtId="0" fontId="5" fillId="0" borderId="0"/>
    <xf numFmtId="0" fontId="50" fillId="0" borderId="0"/>
    <xf numFmtId="0" fontId="5" fillId="0" borderId="0"/>
    <xf numFmtId="0" fontId="50" fillId="0" borderId="0"/>
    <xf numFmtId="0" fontId="1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65" fontId="5" fillId="0" borderId="0"/>
    <xf numFmtId="0" fontId="5" fillId="0" borderId="0"/>
    <xf numFmtId="0" fontId="82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5" fillId="0" borderId="0"/>
    <xf numFmtId="0" fontId="5" fillId="0" borderId="0" applyFill="0" applyBorder="0">
      <protection locked="0"/>
    </xf>
    <xf numFmtId="0" fontId="5" fillId="0" borderId="0" applyFill="0" applyBorder="0">
      <protection locked="0"/>
    </xf>
    <xf numFmtId="0" fontId="5" fillId="0" borderId="0" applyFill="0" applyBorder="0">
      <protection locked="0"/>
    </xf>
    <xf numFmtId="0" fontId="176" fillId="0" borderId="0">
      <protection locked="0"/>
    </xf>
    <xf numFmtId="0" fontId="36" fillId="0" borderId="0">
      <alignment horizontal="right" vertical="top" wrapText="1"/>
    </xf>
    <xf numFmtId="0" fontId="67" fillId="0" borderId="0" applyFill="0" applyBorder="0" applyProtection="0">
      <alignment vertical="center"/>
    </xf>
    <xf numFmtId="0" fontId="5" fillId="0" borderId="0"/>
    <xf numFmtId="0" fontId="175" fillId="0" borderId="0"/>
    <xf numFmtId="0" fontId="175" fillId="0" borderId="0"/>
    <xf numFmtId="0" fontId="5" fillId="0" borderId="0"/>
    <xf numFmtId="0" fontId="5" fillId="65" borderId="9" applyNumberFormat="0" applyFont="0" applyAlignment="0" applyProtection="0"/>
    <xf numFmtId="0" fontId="5" fillId="65" borderId="9" applyNumberFormat="0" applyFont="0" applyAlignment="0" applyProtection="0"/>
    <xf numFmtId="0" fontId="5" fillId="65" borderId="9" applyNumberFormat="0" applyFont="0" applyAlignment="0" applyProtection="0"/>
    <xf numFmtId="0" fontId="5" fillId="65" borderId="9" applyNumberFormat="0" applyFont="0" applyAlignment="0" applyProtection="0"/>
    <xf numFmtId="0" fontId="116" fillId="65" borderId="9" applyNumberFormat="0" applyFont="0" applyAlignment="0" applyProtection="0"/>
    <xf numFmtId="0" fontId="5" fillId="65" borderId="9" applyNumberFormat="0" applyFont="0" applyAlignment="0" applyProtection="0"/>
    <xf numFmtId="0" fontId="50" fillId="65" borderId="9" applyNumberFormat="0" applyFont="0" applyAlignment="0" applyProtection="0"/>
    <xf numFmtId="0" fontId="5" fillId="65" borderId="9" applyNumberFormat="0" applyFont="0" applyAlignment="0" applyProtection="0"/>
    <xf numFmtId="0" fontId="5" fillId="65" borderId="9" applyNumberFormat="0" applyFont="0" applyAlignment="0" applyProtection="0"/>
    <xf numFmtId="0" fontId="5" fillId="65" borderId="9" applyNumberFormat="0" applyFont="0" applyAlignment="0" applyProtection="0"/>
    <xf numFmtId="0" fontId="5" fillId="65" borderId="9" applyNumberFormat="0" applyFont="0" applyAlignment="0" applyProtection="0"/>
    <xf numFmtId="0" fontId="50" fillId="65" borderId="9" applyNumberFormat="0" applyFont="0" applyAlignment="0" applyProtection="0"/>
    <xf numFmtId="0" fontId="5" fillId="65" borderId="9" applyNumberFormat="0" applyFont="0" applyAlignment="0" applyProtection="0"/>
    <xf numFmtId="0" fontId="177" fillId="0" borderId="0" applyNumberFormat="0" applyFill="0" applyBorder="0" applyAlignment="0" applyProtection="0"/>
    <xf numFmtId="0" fontId="1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11"/>
    <xf numFmtId="0" fontId="5" fillId="0" borderId="0"/>
    <xf numFmtId="0" fontId="5" fillId="0" borderId="0"/>
    <xf numFmtId="0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3" fillId="0" borderId="11" applyBorder="0"/>
    <xf numFmtId="1" fontId="5" fillId="0" borderId="0" applyFont="0" applyFill="0" applyBorder="0" applyAlignment="0" applyProtection="0"/>
    <xf numFmtId="0" fontId="32" fillId="0" borderId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Border="0" applyProtection="0"/>
    <xf numFmtId="0" fontId="5" fillId="0" borderId="0" applyBorder="0" applyProtection="0"/>
    <xf numFmtId="0" fontId="5" fillId="0" borderId="0" applyBorder="0" applyProtection="0"/>
    <xf numFmtId="7" fontId="54" fillId="0" borderId="0" applyFont="0" applyFill="0" applyBorder="0" applyAlignment="0" applyProtection="0"/>
    <xf numFmtId="7" fontId="54" fillId="0" borderId="0" applyFont="0" applyFill="0" applyBorder="0" applyAlignment="0" applyProtection="0"/>
    <xf numFmtId="194" fontId="178" fillId="0" borderId="0" applyBorder="0"/>
    <xf numFmtId="0" fontId="179" fillId="36" borderId="38" applyNumberFormat="0" applyAlignment="0" applyProtection="0"/>
    <xf numFmtId="37" fontId="5" fillId="0" borderId="0" applyFill="0" applyBorder="0" applyAlignment="0" applyProtection="0"/>
    <xf numFmtId="1" fontId="180" fillId="0" borderId="0" applyProtection="0">
      <alignment horizontal="right" vertical="center"/>
    </xf>
    <xf numFmtId="0" fontId="38" fillId="0" borderId="0"/>
    <xf numFmtId="0" fontId="96" fillId="0" borderId="0"/>
    <xf numFmtId="0" fontId="93" fillId="0" borderId="0">
      <protection locked="0"/>
    </xf>
    <xf numFmtId="0" fontId="95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10" fontId="8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ill="0" applyBorder="0"/>
    <xf numFmtId="0" fontId="5" fillId="0" borderId="0" applyFill="0" applyBorder="0"/>
    <xf numFmtId="0" fontId="5" fillId="0" borderId="0" applyFill="0" applyBorder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" fillId="0" borderId="0" applyFill="0" applyBorder="0"/>
    <xf numFmtId="0" fontId="5" fillId="0" borderId="0" applyFill="0" applyBorder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" fillId="0" borderId="0" applyFill="0" applyBorder="0"/>
    <xf numFmtId="0" fontId="95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9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7" fillId="0" borderId="0" applyFont="0" applyFill="0" applyBorder="0" applyProtection="0">
      <alignment horizontal="right"/>
    </xf>
    <xf numFmtId="0" fontId="67" fillId="0" borderId="0" applyFill="0" applyBorder="0" applyProtection="0">
      <alignment vertical="center"/>
    </xf>
    <xf numFmtId="242" fontId="181" fillId="0" borderId="0" applyFont="0" applyFill="0" applyBorder="0" applyAlignment="0">
      <alignment horizontal="right"/>
    </xf>
    <xf numFmtId="0" fontId="93" fillId="0" borderId="0">
      <protection locked="0"/>
    </xf>
    <xf numFmtId="256" fontId="182" fillId="0" borderId="29">
      <alignment vertical="center"/>
    </xf>
    <xf numFmtId="257" fontId="93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16" fillId="25" borderId="50" applyNumberFormat="0" applyFont="0" applyBorder="0" applyAlignment="0" applyProtection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80" fillId="0" borderId="0" applyFill="0" applyBorder="0" applyAlignment="0"/>
    <xf numFmtId="0" fontId="5" fillId="0" borderId="0" applyFill="0" applyBorder="0" applyAlignment="0" applyProtection="0"/>
    <xf numFmtId="0" fontId="36" fillId="66" borderId="51" applyNumberFormat="0" applyFont="0" applyBorder="0" applyAlignment="0" applyProtection="0"/>
    <xf numFmtId="14" fontId="44" fillId="67" borderId="44" applyNumberFormat="0" applyFont="0" applyBorder="0" applyAlignment="0" applyProtection="0">
      <alignment horizontal="center" vertical="center"/>
    </xf>
    <xf numFmtId="0" fontId="60" fillId="0" borderId="0" applyNumberFormat="0" applyFont="0" applyFill="0" applyBorder="0" applyAlignment="0" applyProtection="0">
      <alignment horizontal="left"/>
    </xf>
    <xf numFmtId="15" fontId="60" fillId="0" borderId="0" applyFont="0" applyFill="0" applyBorder="0" applyAlignment="0" applyProtection="0"/>
    <xf numFmtId="4" fontId="60" fillId="0" borderId="0" applyFont="0" applyFill="0" applyBorder="0" applyAlignment="0" applyProtection="0"/>
    <xf numFmtId="0" fontId="183" fillId="0" borderId="3">
      <alignment horizontal="center"/>
    </xf>
    <xf numFmtId="3" fontId="60" fillId="0" borderId="0" applyFont="0" applyFill="0" applyBorder="0" applyAlignment="0" applyProtection="0"/>
    <xf numFmtId="0" fontId="60" fillId="68" borderId="0" applyNumberFormat="0" applyFont="0" applyBorder="0" applyAlignment="0" applyProtection="0"/>
    <xf numFmtId="4" fontId="93" fillId="0" borderId="0">
      <protection locked="0"/>
    </xf>
    <xf numFmtId="164" fontId="5" fillId="0" borderId="0" applyFill="0" applyBorder="0" applyAlignment="0" applyProtection="0"/>
    <xf numFmtId="164" fontId="5" fillId="0" borderId="0" applyFill="0" applyBorder="0" applyAlignment="0" applyProtection="0"/>
    <xf numFmtId="4" fontId="93" fillId="0" borderId="0">
      <protection locked="0"/>
    </xf>
    <xf numFmtId="3" fontId="137" fillId="0" borderId="0" applyFont="0" applyFill="0" applyBorder="0" applyAlignment="0" applyProtection="0"/>
    <xf numFmtId="258" fontId="93" fillId="0" borderId="0">
      <protection locked="0"/>
    </xf>
    <xf numFmtId="3" fontId="137" fillId="0" borderId="0" applyFont="0" applyFill="0" applyBorder="0" applyAlignment="0" applyProtection="0"/>
    <xf numFmtId="259" fontId="67" fillId="0" borderId="0" applyFont="0" applyFill="0" applyBorder="0" applyProtection="0">
      <alignment horizontal="right"/>
    </xf>
    <xf numFmtId="260" fontId="36" fillId="0" borderId="0" applyFont="0" applyFill="0" applyBorder="0" applyProtection="0">
      <alignment horizontal="right"/>
    </xf>
    <xf numFmtId="0" fontId="67" fillId="0" borderId="0" applyFont="0" applyFill="0" applyBorder="0" applyProtection="0">
      <alignment horizontal="right"/>
    </xf>
    <xf numFmtId="0" fontId="41" fillId="0" borderId="0"/>
    <xf numFmtId="0" fontId="41" fillId="0" borderId="0"/>
    <xf numFmtId="38" fontId="184" fillId="0" borderId="0"/>
    <xf numFmtId="0" fontId="5" fillId="0" borderId="0" applyFill="0" applyBorder="0" applyProtection="0">
      <alignment vertical="center"/>
    </xf>
    <xf numFmtId="0" fontId="36" fillId="0" borderId="0">
      <alignment horizontal="center"/>
    </xf>
    <xf numFmtId="0" fontId="179" fillId="36" borderId="38" applyNumberFormat="0" applyAlignment="0" applyProtection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38" fontId="5" fillId="0" borderId="0"/>
    <xf numFmtId="0" fontId="179" fillId="36" borderId="38" applyNumberFormat="0" applyAlignment="0" applyProtection="0"/>
    <xf numFmtId="0" fontId="179" fillId="69" borderId="38" applyNumberFormat="0" applyAlignment="0" applyProtection="0"/>
    <xf numFmtId="0" fontId="185" fillId="0" borderId="52">
      <alignment vertical="center"/>
    </xf>
    <xf numFmtId="0" fontId="16" fillId="61" borderId="53" applyNumberFormat="0" applyProtection="0">
      <alignment horizontal="left" vertical="center" indent="1"/>
    </xf>
    <xf numFmtId="0" fontId="105" fillId="70" borderId="53" applyProtection="0">
      <alignment horizontal="right" vertical="center"/>
    </xf>
    <xf numFmtId="0" fontId="105" fillId="70" borderId="53" applyProtection="0">
      <alignment horizontal="right" vertical="center"/>
    </xf>
    <xf numFmtId="4" fontId="186" fillId="69" borderId="0" applyNumberFormat="0" applyProtection="0">
      <alignment horizontal="left" vertical="center" indent="1"/>
    </xf>
    <xf numFmtId="0" fontId="144" fillId="0" borderId="0" applyFill="0" applyBorder="0" applyProtection="0">
      <alignment horizontal="left"/>
    </xf>
    <xf numFmtId="38" fontId="60" fillId="0" borderId="0" applyFont="0" applyFill="0" applyBorder="0" applyAlignment="0" applyProtection="0"/>
    <xf numFmtId="261" fontId="5" fillId="0" borderId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6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64" fillId="71" borderId="0"/>
    <xf numFmtId="1" fontId="5" fillId="0" borderId="0"/>
    <xf numFmtId="1" fontId="5" fillId="0" borderId="0"/>
    <xf numFmtId="1" fontId="5" fillId="0" borderId="0"/>
    <xf numFmtId="4" fontId="188" fillId="1" borderId="0" applyBorder="0" applyAlignment="0" applyProtection="0"/>
    <xf numFmtId="42" fontId="189" fillId="0" borderId="0" applyFill="0" applyBorder="0" applyAlignment="0" applyProtection="0"/>
    <xf numFmtId="41" fontId="190" fillId="0" borderId="0"/>
    <xf numFmtId="215" fontId="190" fillId="0" borderId="0"/>
    <xf numFmtId="0" fontId="191" fillId="0" borderId="0" applyNumberFormat="0" applyFill="0" applyBorder="0" applyAlignment="0" applyProtection="0"/>
    <xf numFmtId="263" fontId="192" fillId="0" borderId="0" applyNumberFormat="0" applyFill="0" applyBorder="0" applyAlignment="0" applyProtection="0"/>
    <xf numFmtId="263" fontId="43" fillId="33" borderId="0" applyNumberFormat="0" applyFont="0" applyBorder="0" applyAlignment="0" applyProtection="0"/>
    <xf numFmtId="263" fontId="43" fillId="72" borderId="0" applyNumberFormat="0" applyFont="0" applyBorder="0" applyAlignment="0" applyProtection="0"/>
    <xf numFmtId="0" fontId="43" fillId="0" borderId="0" applyFill="0" applyBorder="0" applyProtection="0"/>
    <xf numFmtId="263" fontId="43" fillId="42" borderId="0" applyNumberFormat="0" applyFont="0" applyBorder="0" applyAlignment="0" applyProtection="0"/>
    <xf numFmtId="264" fontId="43" fillId="42" borderId="0" applyNumberFormat="0" applyFont="0" applyBorder="0" applyAlignment="0" applyProtection="0"/>
    <xf numFmtId="264" fontId="43" fillId="73" borderId="0" applyNumberFormat="0" applyFont="0" applyBorder="0" applyAlignment="0" applyProtection="0"/>
    <xf numFmtId="265" fontId="43" fillId="0" borderId="0" applyFill="0" applyBorder="0" applyAlignment="0" applyProtection="0"/>
    <xf numFmtId="0" fontId="193" fillId="0" borderId="0" applyNumberFormat="0" applyAlignment="0" applyProtection="0"/>
    <xf numFmtId="264" fontId="193" fillId="0" borderId="0" applyNumberFormat="0" applyAlignment="0" applyProtection="0"/>
    <xf numFmtId="0" fontId="192" fillId="0" borderId="54" applyFill="0" applyProtection="0">
      <alignment horizontal="right" wrapText="1"/>
    </xf>
    <xf numFmtId="266" fontId="192" fillId="0" borderId="54" applyFill="0" applyProtection="0">
      <alignment horizontal="right" wrapText="1"/>
    </xf>
    <xf numFmtId="0" fontId="192" fillId="0" borderId="54" applyProtection="0">
      <alignment horizontal="right" wrapText="1"/>
    </xf>
    <xf numFmtId="266" fontId="192" fillId="0" borderId="54" applyProtection="0">
      <alignment horizontal="right" wrapText="1"/>
    </xf>
    <xf numFmtId="266" fontId="192" fillId="0" borderId="54" applyProtection="0">
      <alignment horizontal="right" wrapText="1"/>
    </xf>
    <xf numFmtId="264" fontId="192" fillId="0" borderId="54" applyFill="0" applyProtection="0">
      <alignment horizontal="right" wrapText="1"/>
    </xf>
    <xf numFmtId="266" fontId="192" fillId="0" borderId="54" applyProtection="0">
      <alignment horizontal="right" wrapText="1"/>
    </xf>
    <xf numFmtId="264" fontId="192" fillId="0" borderId="54" applyProtection="0">
      <alignment horizontal="right" wrapText="1"/>
    </xf>
    <xf numFmtId="264" fontId="192" fillId="0" borderId="54" applyProtection="0">
      <alignment horizontal="right" wrapText="1"/>
    </xf>
    <xf numFmtId="0" fontId="192" fillId="0" borderId="0" applyFill="0" applyProtection="0">
      <alignment wrapText="1"/>
    </xf>
    <xf numFmtId="264" fontId="192" fillId="0" borderId="0" applyFill="0" applyProtection="0">
      <alignment wrapText="1"/>
    </xf>
    <xf numFmtId="0" fontId="192" fillId="0" borderId="0" applyFill="0" applyProtection="0">
      <alignment wrapText="1"/>
    </xf>
    <xf numFmtId="264" fontId="192" fillId="0" borderId="0" applyProtection="0">
      <alignment wrapText="1"/>
    </xf>
    <xf numFmtId="264" fontId="192" fillId="0" borderId="0" applyProtection="0">
      <alignment wrapText="1"/>
    </xf>
    <xf numFmtId="263" fontId="194" fillId="0" borderId="55" applyNumberFormat="0" applyFill="0" applyAlignment="0" applyProtection="0"/>
    <xf numFmtId="266" fontId="194" fillId="0" borderId="55" applyNumberFormat="0" applyFill="0" applyAlignment="0" applyProtection="0"/>
    <xf numFmtId="264" fontId="194" fillId="0" borderId="55" applyNumberFormat="0" applyFill="0" applyAlignment="0" applyProtection="0"/>
    <xf numFmtId="0" fontId="195" fillId="0" borderId="0" applyAlignment="0" applyProtection="0"/>
    <xf numFmtId="266" fontId="195" fillId="0" borderId="0" applyAlignment="0" applyProtection="0"/>
    <xf numFmtId="0" fontId="195" fillId="0" borderId="0" applyAlignment="0" applyProtection="0"/>
    <xf numFmtId="0" fontId="195" fillId="0" borderId="0" applyAlignment="0" applyProtection="0"/>
    <xf numFmtId="264" fontId="195" fillId="0" borderId="0" applyAlignment="0" applyProtection="0"/>
    <xf numFmtId="264" fontId="195" fillId="0" borderId="0" applyAlignment="0" applyProtection="0"/>
    <xf numFmtId="0" fontId="194" fillId="0" borderId="56" applyNumberFormat="0" applyFill="0" applyAlignment="0" applyProtection="0"/>
    <xf numFmtId="266" fontId="194" fillId="0" borderId="56" applyNumberFormat="0" applyFill="0" applyAlignment="0" applyProtection="0"/>
    <xf numFmtId="264" fontId="194" fillId="0" borderId="56" applyNumberFormat="0" applyFill="0" applyAlignment="0" applyProtection="0"/>
    <xf numFmtId="0" fontId="5" fillId="74" borderId="0" applyNumberFormat="0" applyFont="0" applyBorder="0" applyAlignment="0" applyProtection="0"/>
    <xf numFmtId="0" fontId="25" fillId="75" borderId="20" applyNumberFormat="0">
      <alignment horizontal="center" vertical="center"/>
      <protection locked="0"/>
    </xf>
    <xf numFmtId="37" fontId="5" fillId="0" borderId="19">
      <alignment horizontal="center" wrapText="1"/>
      <protection locked="0"/>
    </xf>
    <xf numFmtId="37" fontId="5" fillId="0" borderId="19">
      <alignment horizontal="center" wrapText="1"/>
      <protection locked="0"/>
    </xf>
    <xf numFmtId="37" fontId="5" fillId="0" borderId="19">
      <alignment horizontal="center" wrapText="1"/>
      <protection locked="0"/>
    </xf>
    <xf numFmtId="37" fontId="16" fillId="33" borderId="19">
      <alignment horizontal="center" wrapText="1"/>
    </xf>
    <xf numFmtId="0" fontId="13" fillId="33" borderId="19" applyBorder="0">
      <alignment horizontal="center" wrapText="1"/>
    </xf>
    <xf numFmtId="37" fontId="5" fillId="33" borderId="0"/>
    <xf numFmtId="37" fontId="5" fillId="33" borderId="0"/>
    <xf numFmtId="37" fontId="5" fillId="33" borderId="0"/>
    <xf numFmtId="0" fontId="5" fillId="0" borderId="0" applyFont="0" applyFill="0" applyBorder="0" applyAlignment="0"/>
    <xf numFmtId="0" fontId="5" fillId="0" borderId="0" applyFont="0" applyFill="0" applyBorder="0" applyAlignment="0"/>
    <xf numFmtId="0" fontId="5" fillId="0" borderId="0" applyFont="0" applyFill="0" applyBorder="0" applyAlignment="0"/>
    <xf numFmtId="228" fontId="5" fillId="0" borderId="0" applyFont="0" applyFill="0" applyBorder="0" applyAlignment="0"/>
    <xf numFmtId="0" fontId="5" fillId="76" borderId="0"/>
    <xf numFmtId="38" fontId="196" fillId="0" borderId="0">
      <alignment horizontal="right" vertical="center"/>
    </xf>
    <xf numFmtId="12" fontId="5" fillId="0" borderId="0" applyFont="0" applyFill="0" applyBorder="0" applyProtection="0">
      <alignment horizontal="right"/>
    </xf>
    <xf numFmtId="12" fontId="5" fillId="0" borderId="0" applyFont="0" applyFill="0" applyBorder="0" applyProtection="0">
      <alignment horizontal="right"/>
    </xf>
    <xf numFmtId="12" fontId="5" fillId="0" borderId="0" applyFont="0" applyFill="0" applyBorder="0" applyProtection="0">
      <alignment horizontal="right"/>
    </xf>
    <xf numFmtId="0" fontId="67" fillId="77" borderId="0" applyFont="0" applyFill="0" applyBorder="0" applyProtection="0">
      <alignment horizontal="right"/>
    </xf>
    <xf numFmtId="0" fontId="5" fillId="0" borderId="0"/>
    <xf numFmtId="0" fontId="5" fillId="0" borderId="0"/>
    <xf numFmtId="0" fontId="38" fillId="0" borderId="0"/>
    <xf numFmtId="0" fontId="38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105" fillId="0" borderId="0" applyNumberFormat="0" applyBorder="0" applyAlignment="0"/>
    <xf numFmtId="0" fontId="38" fillId="0" borderId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97" fillId="0" borderId="0" applyNumberFormat="0" applyBorder="0" applyAlignment="0"/>
    <xf numFmtId="0" fontId="197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38" fillId="0" borderId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05" fillId="0" borderId="0" applyNumberFormat="0" applyBorder="0" applyAlignment="0"/>
    <xf numFmtId="0" fontId="198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199" fillId="0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200" fillId="36" borderId="0" applyNumberFormat="0" applyBorder="0" applyAlignment="0"/>
    <xf numFmtId="0" fontId="47" fillId="0" borderId="4" applyFont="0" applyFill="0" applyAlignment="0" applyProtection="0"/>
    <xf numFmtId="0" fontId="64" fillId="0" borderId="0" applyFill="0" applyBorder="0" applyAlignment="0" applyProtection="0"/>
    <xf numFmtId="0" fontId="201" fillId="26" borderId="0">
      <alignment wrapText="1"/>
    </xf>
    <xf numFmtId="267" fontId="64" fillId="0" borderId="0" applyFill="0" applyBorder="0" applyAlignment="0"/>
    <xf numFmtId="0" fontId="202" fillId="0" borderId="57" applyNumberFormat="0" applyFont="0" applyFill="0" applyAlignment="0" applyProtection="0"/>
    <xf numFmtId="0" fontId="203" fillId="0" borderId="0" applyBorder="0" applyProtection="0">
      <alignment vertical="center"/>
    </xf>
    <xf numFmtId="217" fontId="203" fillId="0" borderId="2" applyBorder="0" applyProtection="0">
      <alignment horizontal="right" vertical="center"/>
    </xf>
    <xf numFmtId="0" fontId="204" fillId="78" borderId="0" applyBorder="0" applyProtection="0">
      <alignment horizontal="centerContinuous" vertical="center"/>
    </xf>
    <xf numFmtId="0" fontId="204" fillId="79" borderId="2" applyBorder="0" applyProtection="0">
      <alignment horizontal="centerContinuous" vertical="center"/>
    </xf>
    <xf numFmtId="0" fontId="205" fillId="0" borderId="0" applyFill="0" applyBorder="0" applyProtection="0">
      <alignment horizontal="center" vertical="center"/>
    </xf>
    <xf numFmtId="0" fontId="91" fillId="0" borderId="0" applyBorder="0" applyProtection="0">
      <alignment horizontal="left"/>
    </xf>
    <xf numFmtId="0" fontId="175" fillId="0" borderId="0"/>
    <xf numFmtId="0" fontId="175" fillId="0" borderId="0"/>
    <xf numFmtId="0" fontId="206" fillId="0" borderId="0" applyFill="0" applyBorder="0" applyProtection="0">
      <alignment horizontal="left"/>
    </xf>
    <xf numFmtId="0" fontId="139" fillId="0" borderId="58" applyFill="0" applyBorder="0" applyProtection="0">
      <alignment horizontal="left" vertical="top"/>
    </xf>
    <xf numFmtId="0" fontId="128" fillId="0" borderId="0">
      <alignment horizontal="centerContinuous"/>
    </xf>
    <xf numFmtId="0" fontId="36" fillId="0" borderId="59" applyNumberFormat="0" applyFont="0" applyFill="0" applyAlignment="0" applyProtection="0">
      <alignment horizontal="right"/>
    </xf>
    <xf numFmtId="0" fontId="207" fillId="0" borderId="0"/>
    <xf numFmtId="0" fontId="36" fillId="0" borderId="0"/>
    <xf numFmtId="1" fontId="208" fillId="0" borderId="0">
      <alignment horizontal="right"/>
    </xf>
    <xf numFmtId="1" fontId="208" fillId="0" borderId="0">
      <alignment horizontal="right"/>
    </xf>
    <xf numFmtId="0" fontId="209" fillId="0" borderId="0"/>
    <xf numFmtId="1" fontId="208" fillId="0" borderId="0">
      <alignment horizontal="right"/>
    </xf>
    <xf numFmtId="0" fontId="209" fillId="0" borderId="58" applyFill="0" applyBorder="0" applyProtection="0"/>
    <xf numFmtId="0" fontId="209" fillId="0" borderId="58" applyFill="0" applyBorder="0" applyProtection="0"/>
    <xf numFmtId="1" fontId="208" fillId="0" borderId="0">
      <alignment horizontal="right"/>
    </xf>
    <xf numFmtId="0" fontId="210" fillId="0" borderId="0" applyFill="0" applyBorder="0" applyProtection="0"/>
    <xf numFmtId="0" fontId="211" fillId="0" borderId="0"/>
    <xf numFmtId="49" fontId="105" fillId="0" borderId="0" applyFill="0" applyBorder="0" applyAlignment="0"/>
    <xf numFmtId="49" fontId="10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23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236" fontId="5" fillId="0" borderId="0" applyFill="0" applyBorder="0" applyAlignment="0"/>
    <xf numFmtId="1" fontId="208" fillId="0" borderId="0">
      <alignment horizontal="right"/>
    </xf>
    <xf numFmtId="0" fontId="193" fillId="0" borderId="0" applyAlignment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7" fillId="0" borderId="0" applyFont="0" applyFill="0" applyBorder="0" applyAlignment="0" applyProtection="0"/>
    <xf numFmtId="0" fontId="214" fillId="0" borderId="0" applyFill="0" applyBorder="0" applyProtection="0">
      <alignment horizontal="left"/>
    </xf>
    <xf numFmtId="0" fontId="5" fillId="0" borderId="0" applyFont="0" applyFill="0" applyBorder="0" applyAlignment="0"/>
    <xf numFmtId="0" fontId="5" fillId="0" borderId="0" applyFont="0" applyFill="0" applyBorder="0" applyAlignment="0"/>
    <xf numFmtId="0" fontId="5" fillId="0" borderId="0" applyFont="0" applyFill="0" applyBorder="0" applyAlignment="0"/>
    <xf numFmtId="237" fontId="5" fillId="0" borderId="0" applyFont="0" applyFill="0" applyBorder="0" applyAlignment="0"/>
    <xf numFmtId="0" fontId="8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99" fillId="80" borderId="0" applyNumberFormat="0">
      <alignment vertical="center"/>
    </xf>
    <xf numFmtId="0" fontId="216" fillId="30" borderId="0" applyNumberFormat="0">
      <alignment vertical="center"/>
    </xf>
    <xf numFmtId="0" fontId="97" fillId="0" borderId="0" applyNumberFormat="0">
      <alignment vertical="center"/>
    </xf>
    <xf numFmtId="0" fontId="64" fillId="0" borderId="0" applyNumberFormat="0">
      <alignment vertical="center"/>
    </xf>
    <xf numFmtId="37" fontId="217" fillId="0" borderId="0" applyNumberFormat="0">
      <alignment horizontal="center"/>
    </xf>
    <xf numFmtId="0" fontId="188" fillId="0" borderId="0">
      <alignment vertical="center"/>
    </xf>
    <xf numFmtId="0" fontId="72" fillId="0" borderId="16" applyNumberFormat="0" applyFill="0" applyAlignment="0" applyProtection="0"/>
    <xf numFmtId="0" fontId="218" fillId="0" borderId="60" applyNumberFormat="0" applyFill="0" applyAlignment="0" applyProtection="0"/>
    <xf numFmtId="0" fontId="73" fillId="0" borderId="17" applyNumberFormat="0" applyFill="0" applyAlignment="0" applyProtection="0"/>
    <xf numFmtId="0" fontId="219" fillId="0" borderId="17" applyNumberFormat="0" applyFill="0" applyAlignment="0" applyProtection="0"/>
    <xf numFmtId="0" fontId="74" fillId="0" borderId="18" applyNumberFormat="0" applyFill="0" applyAlignment="0" applyProtection="0"/>
    <xf numFmtId="0" fontId="220" fillId="0" borderId="61" applyNumberFormat="0" applyFill="0" applyAlignment="0" applyProtection="0"/>
    <xf numFmtId="0" fontId="2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250" fontId="76" fillId="0" borderId="0">
      <protection locked="0"/>
    </xf>
    <xf numFmtId="250" fontId="76" fillId="0" borderId="0">
      <protection locked="0"/>
    </xf>
    <xf numFmtId="0" fontId="222" fillId="0" borderId="0" applyNumberFormat="0" applyFill="0" applyBorder="0" applyAlignment="0" applyProtection="0"/>
    <xf numFmtId="0" fontId="223" fillId="0" borderId="0" applyFill="0" applyBorder="0" applyAlignment="0" applyProtection="0"/>
    <xf numFmtId="0" fontId="202" fillId="0" borderId="62" applyNumberFormat="0" applyFont="0" applyFill="0" applyAlignment="0" applyProtection="0"/>
    <xf numFmtId="0" fontId="112" fillId="0" borderId="63" applyNumberFormat="0" applyFill="0" applyAlignment="0" applyProtection="0"/>
    <xf numFmtId="0" fontId="112" fillId="0" borderId="63" applyNumberFormat="0" applyFill="0" applyAlignment="0" applyProtection="0"/>
    <xf numFmtId="0" fontId="112" fillId="0" borderId="63" applyNumberFormat="0" applyFill="0" applyAlignment="0" applyProtection="0"/>
    <xf numFmtId="0" fontId="112" fillId="0" borderId="63" applyNumberFormat="0" applyFill="0" applyAlignment="0" applyProtection="0"/>
    <xf numFmtId="0" fontId="93" fillId="0" borderId="64">
      <protection locked="0"/>
    </xf>
    <xf numFmtId="0" fontId="112" fillId="0" borderId="63" applyNumberFormat="0" applyFill="0" applyAlignment="0" applyProtection="0"/>
    <xf numFmtId="0" fontId="112" fillId="0" borderId="63" applyNumberFormat="0" applyFill="0" applyAlignment="0" applyProtection="0"/>
    <xf numFmtId="0" fontId="112" fillId="0" borderId="65" applyNumberFormat="0" applyFill="0" applyAlignment="0" applyProtection="0"/>
    <xf numFmtId="0" fontId="112" fillId="0" borderId="63" applyNumberFormat="0" applyFill="0" applyAlignment="0" applyProtection="0"/>
    <xf numFmtId="0" fontId="112" fillId="0" borderId="65" applyNumberFormat="0" applyFill="0" applyAlignment="0" applyProtection="0"/>
    <xf numFmtId="0" fontId="112" fillId="0" borderId="63" applyNumberFormat="0" applyFill="0" applyAlignment="0" applyProtection="0"/>
    <xf numFmtId="0" fontId="67" fillId="0" borderId="33" applyFill="0" applyBorder="0" applyProtection="0">
      <alignment vertical="center"/>
    </xf>
    <xf numFmtId="0" fontId="36" fillId="0" borderId="66">
      <alignment horizontal="right"/>
    </xf>
    <xf numFmtId="0" fontId="47" fillId="0" borderId="64" applyFont="0" applyFill="0" applyAlignment="0" applyProtection="0"/>
    <xf numFmtId="0" fontId="5" fillId="0" borderId="0">
      <alignment horizontal="left"/>
      <protection locked="0"/>
    </xf>
    <xf numFmtId="0" fontId="5" fillId="0" borderId="0">
      <alignment horizontal="left"/>
      <protection locked="0"/>
    </xf>
    <xf numFmtId="0" fontId="5" fillId="0" borderId="0">
      <alignment horizontal="left"/>
      <protection locked="0"/>
    </xf>
    <xf numFmtId="0" fontId="25" fillId="81" borderId="0" applyNumberFormat="0" applyFont="0" applyBorder="0" applyAlignment="0" applyProtection="0"/>
    <xf numFmtId="0" fontId="224" fillId="0" borderId="0">
      <alignment horizontal="fill"/>
    </xf>
    <xf numFmtId="37" fontId="225" fillId="0" borderId="2">
      <alignment horizontal="center"/>
    </xf>
    <xf numFmtId="0" fontId="226" fillId="0" borderId="0">
      <alignment vertical="center"/>
    </xf>
    <xf numFmtId="0" fontId="193" fillId="0" borderId="0"/>
    <xf numFmtId="268" fontId="5" fillId="0" borderId="0" applyFont="0" applyFill="0" applyBorder="0" applyAlignment="0" applyProtection="0"/>
    <xf numFmtId="0" fontId="83" fillId="39" borderId="23" applyNumberFormat="0" applyAlignment="0" applyProtection="0"/>
    <xf numFmtId="0" fontId="227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193" fillId="0" borderId="0"/>
    <xf numFmtId="0" fontId="228" fillId="33" borderId="0">
      <alignment horizontal="center"/>
    </xf>
    <xf numFmtId="0" fontId="60" fillId="0" borderId="0"/>
    <xf numFmtId="0" fontId="5" fillId="15" borderId="0" applyNumberFormat="0" applyFont="0" applyBorder="0" applyAlignment="0" applyProtection="0"/>
    <xf numFmtId="269" fontId="33" fillId="0" borderId="0" applyFont="0" applyFill="0" applyBorder="0" applyAlignment="0" applyProtection="0"/>
    <xf numFmtId="270" fontId="33" fillId="0" borderId="0" applyFont="0" applyFill="0" applyBorder="0" applyAlignment="0" applyProtection="0"/>
    <xf numFmtId="271" fontId="33" fillId="0" borderId="0" applyFont="0" applyFill="0" applyBorder="0" applyAlignment="0" applyProtection="0"/>
    <xf numFmtId="272" fontId="33" fillId="0" borderId="0" applyFont="0" applyFill="0" applyBorder="0" applyAlignment="0" applyProtection="0"/>
    <xf numFmtId="269" fontId="33" fillId="0" borderId="0" applyFont="0" applyFill="0" applyBorder="0" applyAlignment="0" applyProtection="0"/>
    <xf numFmtId="273" fontId="33" fillId="0" borderId="0" applyFont="0" applyFill="0" applyBorder="0" applyAlignment="0" applyProtection="0"/>
    <xf numFmtId="274" fontId="33" fillId="0" borderId="0" applyFont="0" applyFill="0" applyBorder="0" applyAlignment="0" applyProtection="0"/>
    <xf numFmtId="275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3" fontId="33" fillId="0" borderId="0" applyFont="0" applyFill="0" applyBorder="0" applyAlignment="0" applyProtection="0"/>
    <xf numFmtId="1" fontId="104" fillId="0" borderId="0" applyFill="0" applyBorder="0" applyAlignment="0" applyProtection="0"/>
    <xf numFmtId="277" fontId="181" fillId="0" borderId="0" applyFont="0" applyFill="0" applyBorder="0" applyAlignment="0"/>
    <xf numFmtId="278" fontId="181" fillId="0" borderId="0" applyFont="0" applyFill="0" applyBorder="0" applyAlignment="0"/>
    <xf numFmtId="0" fontId="229" fillId="0" borderId="0" applyBorder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279" fontId="230" fillId="0" borderId="0" applyFont="0" applyFill="0" applyBorder="0" applyAlignment="0" applyProtection="0"/>
    <xf numFmtId="197" fontId="230" fillId="0" borderId="0" applyFont="0" applyFill="0" applyBorder="0" applyAlignment="0" applyProtection="0"/>
    <xf numFmtId="0" fontId="5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31" fillId="0" borderId="0"/>
    <xf numFmtId="9" fontId="231" fillId="0" borderId="0" applyFont="0" applyFill="0" applyBorder="0" applyAlignment="0" applyProtection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4" fontId="1" fillId="0" borderId="0" applyFont="0" applyFill="0" applyBorder="0" applyAlignment="0" applyProtection="0"/>
    <xf numFmtId="0" fontId="6" fillId="0" borderId="0"/>
    <xf numFmtId="0" fontId="43" fillId="0" borderId="67" applyNumberFormat="0" applyFill="0" applyAlignment="0" applyProtection="0"/>
    <xf numFmtId="0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0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0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0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186" fontId="5" fillId="0" borderId="68" applyFont="0" applyFill="0" applyAlignment="0" applyProtection="0"/>
    <xf numFmtId="0" fontId="5" fillId="0" borderId="68" applyFont="0" applyFill="0" applyAlignment="0" applyProtection="0"/>
    <xf numFmtId="0" fontId="5" fillId="0" borderId="68" applyFont="0" applyFill="0" applyAlignment="0" applyProtection="0"/>
    <xf numFmtId="0" fontId="5" fillId="0" borderId="68" applyNumberFormat="0" applyFont="0" applyFill="0" applyAlignment="0" applyProtection="0"/>
    <xf numFmtId="0" fontId="5" fillId="0" borderId="69" applyFill="0" applyProtection="0">
      <alignment horizontal="right"/>
    </xf>
    <xf numFmtId="0" fontId="5" fillId="0" borderId="69" applyFill="0" applyProtection="0">
      <alignment horizontal="right"/>
    </xf>
    <xf numFmtId="0" fontId="5" fillId="0" borderId="69" applyFill="0" applyProtection="0">
      <alignment horizontal="right"/>
    </xf>
    <xf numFmtId="0" fontId="81" fillId="36" borderId="70" applyNumberFormat="0" applyAlignment="0" applyProtection="0"/>
    <xf numFmtId="0" fontId="81" fillId="36" borderId="70" applyNumberFormat="0" applyAlignment="0" applyProtection="0"/>
    <xf numFmtId="0" fontId="81" fillId="36" borderId="70" applyNumberFormat="0" applyAlignment="0" applyProtection="0"/>
    <xf numFmtId="0" fontId="81" fillId="36" borderId="70" applyNumberFormat="0" applyAlignment="0" applyProtection="0"/>
    <xf numFmtId="0" fontId="41" fillId="0" borderId="71"/>
    <xf numFmtId="0" fontId="41" fillId="0" borderId="71"/>
    <xf numFmtId="0" fontId="41" fillId="0" borderId="71"/>
    <xf numFmtId="0" fontId="41" fillId="0" borderId="71"/>
    <xf numFmtId="0" fontId="115" fillId="12" borderId="70" applyNumberFormat="0" applyAlignment="0" applyProtection="0"/>
    <xf numFmtId="0" fontId="115" fillId="12" borderId="70" applyNumberFormat="0" applyAlignment="0" applyProtection="0"/>
    <xf numFmtId="169" fontId="124" fillId="0" borderId="72">
      <alignment horizontal="right"/>
    </xf>
    <xf numFmtId="169" fontId="124" fillId="0" borderId="72">
      <alignment horizontal="left"/>
    </xf>
    <xf numFmtId="169" fontId="130" fillId="0" borderId="72">
      <alignment horizontal="center"/>
    </xf>
    <xf numFmtId="0" fontId="5" fillId="33" borderId="73" applyNumberFormat="0">
      <alignment vertical="center"/>
    </xf>
    <xf numFmtId="0" fontId="140" fillId="0" borderId="71"/>
    <xf numFmtId="0" fontId="140" fillId="58" borderId="71"/>
    <xf numFmtId="0" fontId="5" fillId="26" borderId="74" applyNumberFormat="0" applyFont="0" applyBorder="0" applyAlignment="0" applyProtection="0"/>
    <xf numFmtId="0" fontId="115" fillId="12" borderId="70" applyNumberFormat="0" applyAlignment="0" applyProtection="0"/>
    <xf numFmtId="0" fontId="5" fillId="27" borderId="75" applyNumberFormat="0" applyAlignment="0">
      <protection locked="0"/>
    </xf>
    <xf numFmtId="0" fontId="5" fillId="0" borderId="68" applyFont="0" applyFill="0" applyAlignment="0" applyProtection="0"/>
    <xf numFmtId="0" fontId="5" fillId="65" borderId="68" applyNumberFormat="0" applyFont="0" applyAlignment="0" applyProtection="0"/>
    <xf numFmtId="0" fontId="5" fillId="65" borderId="68" applyNumberFormat="0" applyFont="0" applyAlignment="0" applyProtection="0"/>
    <xf numFmtId="0" fontId="5" fillId="65" borderId="68" applyNumberFormat="0" applyFont="0" applyAlignment="0" applyProtection="0"/>
    <xf numFmtId="0" fontId="5" fillId="65" borderId="68" applyNumberFormat="0" applyFont="0" applyAlignment="0" applyProtection="0"/>
    <xf numFmtId="0" fontId="116" fillId="65" borderId="68" applyNumberFormat="0" applyFont="0" applyAlignment="0" applyProtection="0"/>
    <xf numFmtId="0" fontId="50" fillId="65" borderId="68" applyNumberFormat="0" applyFont="0" applyAlignment="0" applyProtection="0"/>
    <xf numFmtId="0" fontId="5" fillId="65" borderId="68" applyNumberFormat="0" applyFont="0" applyAlignment="0" applyProtection="0"/>
    <xf numFmtId="0" fontId="5" fillId="65" borderId="68" applyNumberFormat="0" applyFont="0" applyAlignment="0" applyProtection="0"/>
    <xf numFmtId="0" fontId="5" fillId="65" borderId="68" applyNumberFormat="0" applyFont="0" applyAlignment="0" applyProtection="0"/>
    <xf numFmtId="0" fontId="5" fillId="65" borderId="68" applyNumberFormat="0" applyFont="0" applyAlignment="0" applyProtection="0"/>
    <xf numFmtId="0" fontId="50" fillId="65" borderId="68" applyNumberFormat="0" applyFont="0" applyAlignment="0" applyProtection="0"/>
    <xf numFmtId="0" fontId="5" fillId="65" borderId="68" applyNumberFormat="0" applyFont="0" applyAlignment="0" applyProtection="0"/>
    <xf numFmtId="0" fontId="179" fillId="36" borderId="73" applyNumberFormat="0" applyAlignment="0" applyProtection="0"/>
    <xf numFmtId="0" fontId="179" fillId="36" borderId="73" applyNumberFormat="0" applyAlignment="0" applyProtection="0"/>
    <xf numFmtId="0" fontId="179" fillId="36" borderId="73" applyNumberFormat="0" applyAlignment="0" applyProtection="0"/>
    <xf numFmtId="0" fontId="179" fillId="69" borderId="73" applyNumberFormat="0" applyAlignment="0" applyProtection="0"/>
    <xf numFmtId="0" fontId="16" fillId="61" borderId="76" applyNumberFormat="0" applyProtection="0">
      <alignment horizontal="left" vertical="center" indent="1"/>
    </xf>
    <xf numFmtId="0" fontId="105" fillId="70" borderId="76" applyProtection="0">
      <alignment horizontal="right" vertical="center"/>
    </xf>
    <xf numFmtId="0" fontId="105" fillId="70" borderId="76" applyProtection="0">
      <alignment horizontal="right" vertical="center"/>
    </xf>
    <xf numFmtId="263" fontId="194" fillId="0" borderId="77" applyNumberFormat="0" applyFill="0" applyAlignment="0" applyProtection="0"/>
    <xf numFmtId="266" fontId="194" fillId="0" borderId="77" applyNumberFormat="0" applyFill="0" applyAlignment="0" applyProtection="0"/>
    <xf numFmtId="264" fontId="194" fillId="0" borderId="77" applyNumberFormat="0" applyFill="0" applyAlignment="0" applyProtection="0"/>
    <xf numFmtId="0" fontId="194" fillId="0" borderId="78" applyNumberFormat="0" applyFill="0" applyAlignment="0" applyProtection="0"/>
    <xf numFmtId="266" fontId="194" fillId="0" borderId="78" applyNumberFormat="0" applyFill="0" applyAlignment="0" applyProtection="0"/>
    <xf numFmtId="264" fontId="194" fillId="0" borderId="78" applyNumberFormat="0" applyFill="0" applyAlignment="0" applyProtection="0"/>
    <xf numFmtId="0" fontId="202" fillId="0" borderId="79" applyNumberFormat="0" applyFont="0" applyFill="0" applyAlignment="0" applyProtection="0"/>
    <xf numFmtId="0" fontId="202" fillId="0" borderId="80" applyNumberFormat="0" applyFont="0" applyFill="0" applyAlignment="0" applyProtection="0"/>
    <xf numFmtId="0" fontId="112" fillId="0" borderId="81" applyNumberFormat="0" applyFill="0" applyAlignment="0" applyProtection="0"/>
    <xf numFmtId="0" fontId="112" fillId="0" borderId="81" applyNumberFormat="0" applyFill="0" applyAlignment="0" applyProtection="0"/>
    <xf numFmtId="0" fontId="112" fillId="0" borderId="81" applyNumberFormat="0" applyFill="0" applyAlignment="0" applyProtection="0"/>
    <xf numFmtId="0" fontId="112" fillId="0" borderId="81" applyNumberFormat="0" applyFill="0" applyAlignment="0" applyProtection="0"/>
    <xf numFmtId="0" fontId="112" fillId="0" borderId="81" applyNumberFormat="0" applyFill="0" applyAlignment="0" applyProtection="0"/>
    <xf numFmtId="0" fontId="112" fillId="0" borderId="82" applyNumberFormat="0" applyFill="0" applyAlignment="0" applyProtection="0"/>
    <xf numFmtId="0" fontId="112" fillId="0" borderId="81" applyNumberFormat="0" applyFill="0" applyAlignment="0" applyProtection="0"/>
    <xf numFmtId="0" fontId="112" fillId="0" borderId="81" applyNumberFormat="0" applyFill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149">
    <xf numFmtId="0" fontId="0" fillId="0" borderId="0" xfId="0"/>
    <xf numFmtId="0" fontId="2" fillId="2" borderId="0" xfId="3" applyFont="1" applyFill="1"/>
    <xf numFmtId="164" fontId="3" fillId="2" borderId="0" xfId="3" applyNumberFormat="1" applyFont="1" applyFill="1" applyAlignment="1">
      <alignment horizontal="left" vertical="center"/>
    </xf>
    <xf numFmtId="0" fontId="4" fillId="0" borderId="0" xfId="0" applyFont="1"/>
    <xf numFmtId="0" fontId="3" fillId="2" borderId="0" xfId="4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0" fontId="6" fillId="0" borderId="0" xfId="0" applyFont="1"/>
    <xf numFmtId="4" fontId="6" fillId="0" borderId="0" xfId="0" applyNumberFormat="1" applyFont="1" applyAlignment="1">
      <alignment horizontal="center"/>
    </xf>
    <xf numFmtId="0" fontId="7" fillId="0" borderId="0" xfId="0" applyFont="1"/>
    <xf numFmtId="167" fontId="8" fillId="0" borderId="0" xfId="0" applyNumberFormat="1" applyFont="1"/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horizontal="center"/>
    </xf>
    <xf numFmtId="0" fontId="9" fillId="0" borderId="0" xfId="0" applyFont="1"/>
    <xf numFmtId="169" fontId="5" fillId="0" borderId="0" xfId="0" applyNumberFormat="1" applyFont="1" applyAlignment="1">
      <alignment vertical="center"/>
    </xf>
    <xf numFmtId="166" fontId="5" fillId="0" borderId="0" xfId="0" applyNumberFormat="1" applyFont="1" applyAlignment="1">
      <alignment horizontal="right"/>
    </xf>
    <xf numFmtId="14" fontId="5" fillId="0" borderId="0" xfId="0" applyNumberFormat="1" applyFont="1"/>
    <xf numFmtId="170" fontId="6" fillId="0" borderId="0" xfId="0" applyNumberFormat="1" applyFont="1"/>
    <xf numFmtId="170" fontId="5" fillId="0" borderId="0" xfId="0" applyNumberFormat="1" applyFont="1"/>
    <xf numFmtId="171" fontId="5" fillId="0" borderId="0" xfId="0" applyNumberFormat="1" applyFont="1"/>
    <xf numFmtId="4" fontId="3" fillId="2" borderId="0" xfId="0" applyNumberFormat="1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3" fontId="11" fillId="0" borderId="0" xfId="1" applyNumberFormat="1" applyFont="1" applyFill="1" applyBorder="1" applyAlignment="1">
      <alignment horizontal="right" vertical="center"/>
    </xf>
    <xf numFmtId="174" fontId="10" fillId="0" borderId="0" xfId="1" applyNumberFormat="1" applyFont="1" applyFill="1" applyBorder="1" applyAlignment="1">
      <alignment horizontal="right" vertical="center"/>
    </xf>
    <xf numFmtId="174" fontId="5" fillId="0" borderId="0" xfId="1" applyNumberFormat="1" applyFont="1" applyFill="1" applyBorder="1" applyAlignment="1">
      <alignment horizontal="right" vertical="center"/>
    </xf>
    <xf numFmtId="169" fontId="5" fillId="3" borderId="0" xfId="1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3" fontId="13" fillId="0" borderId="0" xfId="1" applyNumberFormat="1" applyFont="1" applyFill="1" applyBorder="1" applyAlignment="1">
      <alignment horizontal="center" vertical="center"/>
    </xf>
    <xf numFmtId="3" fontId="14" fillId="0" borderId="0" xfId="1" applyNumberFormat="1" applyFont="1" applyFill="1" applyBorder="1" applyAlignment="1">
      <alignment horizontal="right" vertical="center"/>
    </xf>
    <xf numFmtId="165" fontId="15" fillId="0" borderId="0" xfId="2" applyNumberFormat="1" applyFont="1" applyFill="1" applyBorder="1" applyAlignment="1">
      <alignment horizontal="right" vertical="center"/>
    </xf>
    <xf numFmtId="171" fontId="15" fillId="0" borderId="0" xfId="2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175" fontId="15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174" fontId="10" fillId="0" borderId="0" xfId="0" applyNumberFormat="1" applyFont="1" applyAlignment="1">
      <alignment vertical="center"/>
    </xf>
    <xf numFmtId="174" fontId="5" fillId="3" borderId="0" xfId="1" applyNumberFormat="1" applyFont="1" applyFill="1" applyBorder="1" applyAlignment="1">
      <alignment horizontal="right" vertical="center"/>
    </xf>
    <xf numFmtId="4" fontId="6" fillId="0" borderId="1" xfId="0" applyNumberFormat="1" applyFont="1" applyBorder="1" applyAlignment="1">
      <alignment horizontal="center"/>
    </xf>
    <xf numFmtId="174" fontId="9" fillId="0" borderId="0" xfId="0" applyNumberFormat="1" applyFont="1" applyAlignment="1">
      <alignment vertical="center"/>
    </xf>
    <xf numFmtId="174" fontId="6" fillId="0" borderId="0" xfId="0" applyNumberFormat="1" applyFont="1" applyAlignment="1">
      <alignment vertical="center"/>
    </xf>
    <xf numFmtId="174" fontId="16" fillId="0" borderId="0" xfId="1" applyNumberFormat="1" applyFont="1" applyFill="1" applyBorder="1" applyAlignment="1">
      <alignment horizontal="right" vertical="center"/>
    </xf>
    <xf numFmtId="9" fontId="12" fillId="0" borderId="0" xfId="2" applyFont="1" applyAlignment="1">
      <alignment vertical="center"/>
    </xf>
    <xf numFmtId="0" fontId="9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74" fontId="16" fillId="4" borderId="0" xfId="1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vertical="center"/>
    </xf>
    <xf numFmtId="3" fontId="16" fillId="0" borderId="0" xfId="1" applyNumberFormat="1" applyFont="1" applyFill="1" applyBorder="1" applyAlignment="1">
      <alignment horizontal="right"/>
    </xf>
    <xf numFmtId="174" fontId="5" fillId="0" borderId="0" xfId="1" applyNumberFormat="1" applyFont="1" applyFill="1" applyBorder="1" applyAlignment="1">
      <alignment horizontal="right"/>
    </xf>
    <xf numFmtId="10" fontId="5" fillId="0" borderId="0" xfId="2" applyNumberFormat="1" applyFont="1" applyFill="1" applyBorder="1" applyAlignment="1">
      <alignment horizontal="right" vertical="center"/>
    </xf>
    <xf numFmtId="10" fontId="5" fillId="0" borderId="0" xfId="2" applyNumberFormat="1" applyFont="1" applyFill="1" applyBorder="1" applyAlignment="1">
      <alignment horizontal="center" vertical="center"/>
    </xf>
    <xf numFmtId="173" fontId="5" fillId="0" borderId="0" xfId="4" applyNumberFormat="1" applyAlignment="1">
      <alignment horizontal="center" vertical="center"/>
    </xf>
    <xf numFmtId="3" fontId="6" fillId="0" borderId="0" xfId="0" applyNumberFormat="1" applyFont="1" applyAlignment="1">
      <alignment vertical="center"/>
    </xf>
    <xf numFmtId="0" fontId="5" fillId="0" borderId="0" xfId="6" applyNumberFormat="1" applyFont="1" applyAlignment="1">
      <alignment vertical="center"/>
    </xf>
    <xf numFmtId="169" fontId="10" fillId="0" borderId="0" xfId="0" applyNumberFormat="1" applyFont="1" applyAlignment="1">
      <alignment vertical="center"/>
    </xf>
    <xf numFmtId="0" fontId="18" fillId="2" borderId="0" xfId="7" quotePrefix="1" applyFont="1" applyFill="1" applyAlignment="1">
      <alignment horizontal="right" vertical="center" indent="1"/>
    </xf>
    <xf numFmtId="0" fontId="19" fillId="2" borderId="0" xfId="7" applyFont="1" applyFill="1"/>
    <xf numFmtId="178" fontId="20" fillId="2" borderId="0" xfId="7" applyNumberFormat="1" applyFont="1" applyFill="1" applyAlignment="1">
      <alignment horizontal="left"/>
    </xf>
    <xf numFmtId="0" fontId="21" fillId="2" borderId="0" xfId="7" applyFont="1" applyFill="1"/>
    <xf numFmtId="0" fontId="22" fillId="0" borderId="0" xfId="7" applyFont="1"/>
    <xf numFmtId="0" fontId="4" fillId="0" borderId="0" xfId="7" applyFont="1"/>
    <xf numFmtId="0" fontId="23" fillId="0" borderId="0" xfId="7" applyFont="1"/>
    <xf numFmtId="0" fontId="24" fillId="0" borderId="0" xfId="7" applyFont="1"/>
    <xf numFmtId="0" fontId="25" fillId="0" borderId="0" xfId="7" applyFont="1"/>
    <xf numFmtId="0" fontId="26" fillId="0" borderId="0" xfId="7" applyFont="1"/>
    <xf numFmtId="0" fontId="27" fillId="0" borderId="0" xfId="8" applyFont="1" applyAlignment="1">
      <alignment horizontal="left" vertical="center" indent="1"/>
    </xf>
    <xf numFmtId="0" fontId="24" fillId="0" borderId="0" xfId="8" applyFont="1" applyAlignment="1">
      <alignment horizontal="left" vertical="center" indent="1"/>
    </xf>
    <xf numFmtId="0" fontId="234" fillId="0" borderId="0" xfId="0" applyFont="1" applyAlignment="1">
      <alignment vertical="center"/>
    </xf>
    <xf numFmtId="280" fontId="233" fillId="0" borderId="1" xfId="0" applyNumberFormat="1" applyFont="1" applyBorder="1" applyAlignment="1">
      <alignment vertical="center"/>
    </xf>
    <xf numFmtId="280" fontId="233" fillId="0" borderId="0" xfId="0" applyNumberFormat="1" applyFont="1" applyAlignment="1">
      <alignment vertical="center"/>
    </xf>
    <xf numFmtId="0" fontId="3" fillId="0" borderId="0" xfId="0" applyFont="1" applyAlignment="1">
      <alignment horizontal="right"/>
    </xf>
    <xf numFmtId="0" fontId="3" fillId="0" borderId="0" xfId="4" applyFont="1" applyAlignment="1">
      <alignment horizontal="right"/>
    </xf>
    <xf numFmtId="0" fontId="22" fillId="0" borderId="1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32" fillId="0" borderId="1" xfId="0" applyFont="1" applyBorder="1" applyAlignment="1">
      <alignment horizontal="right" vertical="center"/>
    </xf>
    <xf numFmtId="0" fontId="232" fillId="0" borderId="1" xfId="0" applyFont="1" applyBorder="1" applyAlignment="1">
      <alignment vertical="center"/>
    </xf>
    <xf numFmtId="14" fontId="22" fillId="0" borderId="0" xfId="0" applyNumberFormat="1" applyFont="1"/>
    <xf numFmtId="0" fontId="22" fillId="0" borderId="0" xfId="0" applyFont="1"/>
    <xf numFmtId="0" fontId="235" fillId="2" borderId="0" xfId="0" applyFont="1" applyFill="1" applyAlignment="1">
      <alignment vertical="center"/>
    </xf>
    <xf numFmtId="0" fontId="235" fillId="2" borderId="0" xfId="3" applyFont="1" applyFill="1" applyAlignment="1">
      <alignment horizontal="center" vertical="center"/>
    </xf>
    <xf numFmtId="164" fontId="235" fillId="2" borderId="0" xfId="3" applyNumberFormat="1" applyFont="1" applyFill="1" applyAlignment="1">
      <alignment horizontal="left" vertical="center"/>
    </xf>
    <xf numFmtId="165" fontId="235" fillId="2" borderId="0" xfId="2" applyNumberFormat="1" applyFont="1" applyFill="1" applyAlignment="1">
      <alignment horizontal="left" vertical="center"/>
    </xf>
    <xf numFmtId="165" fontId="235" fillId="0" borderId="0" xfId="2" applyNumberFormat="1" applyFont="1" applyFill="1" applyAlignment="1">
      <alignment horizontal="left" vertical="center"/>
    </xf>
    <xf numFmtId="0" fontId="236" fillId="0" borderId="0" xfId="0" applyFont="1" applyAlignment="1">
      <alignment vertical="center"/>
    </xf>
    <xf numFmtId="0" fontId="237" fillId="2" borderId="0" xfId="3" applyFont="1" applyFill="1" applyAlignment="1">
      <alignment vertical="center"/>
    </xf>
    <xf numFmtId="0" fontId="238" fillId="2" borderId="0" xfId="3" applyFont="1" applyFill="1"/>
    <xf numFmtId="0" fontId="238" fillId="0" borderId="0" xfId="0" applyFont="1" applyAlignment="1">
      <alignment horizontal="center"/>
    </xf>
    <xf numFmtId="0" fontId="239" fillId="0" borderId="0" xfId="0" applyFont="1" applyAlignment="1">
      <alignment horizontal="center"/>
    </xf>
    <xf numFmtId="0" fontId="239" fillId="0" borderId="0" xfId="0" applyFont="1" applyAlignment="1">
      <alignment horizontal="center" vertical="center"/>
    </xf>
    <xf numFmtId="0" fontId="238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0" xfId="0" applyFont="1" applyAlignment="1">
      <alignment vertical="center"/>
    </xf>
    <xf numFmtId="0" fontId="238" fillId="0" borderId="0" xfId="0" applyFont="1" applyAlignment="1">
      <alignment vertical="center"/>
    </xf>
    <xf numFmtId="0" fontId="241" fillId="0" borderId="0" xfId="0" applyFont="1" applyAlignment="1">
      <alignment horizontal="center"/>
    </xf>
    <xf numFmtId="0" fontId="242" fillId="0" borderId="0" xfId="0" applyFont="1"/>
    <xf numFmtId="0" fontId="3" fillId="83" borderId="0" xfId="0" applyFont="1" applyFill="1" applyAlignment="1">
      <alignment vertical="center"/>
    </xf>
    <xf numFmtId="0" fontId="2" fillId="83" borderId="0" xfId="0" applyFont="1" applyFill="1" applyAlignment="1">
      <alignment vertical="center"/>
    </xf>
    <xf numFmtId="177" fontId="3" fillId="83" borderId="0" xfId="1" applyNumberFormat="1" applyFont="1" applyFill="1" applyBorder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167" fontId="10" fillId="0" borderId="0" xfId="0" applyNumberFormat="1" applyFont="1" applyAlignment="1">
      <alignment horizontal="right" vertical="center"/>
    </xf>
    <xf numFmtId="165" fontId="10" fillId="0" borderId="0" xfId="2" applyNumberFormat="1" applyFont="1" applyBorder="1" applyAlignment="1">
      <alignment horizontal="right" vertical="center"/>
    </xf>
    <xf numFmtId="165" fontId="5" fillId="0" borderId="0" xfId="2" applyNumberFormat="1" applyFont="1" applyFill="1"/>
    <xf numFmtId="174" fontId="5" fillId="0" borderId="1" xfId="1" applyNumberFormat="1" applyFont="1" applyFill="1" applyBorder="1" applyAlignment="1">
      <alignment horizontal="right" vertical="center"/>
    </xf>
    <xf numFmtId="174" fontId="9" fillId="0" borderId="0" xfId="0" applyNumberFormat="1" applyFont="1" applyAlignment="1">
      <alignment horizontal="right" vertical="center"/>
    </xf>
    <xf numFmtId="174" fontId="11" fillId="0" borderId="0" xfId="1" applyNumberFormat="1" applyFont="1" applyFill="1" applyBorder="1" applyAlignment="1">
      <alignment horizontal="right" vertical="center"/>
    </xf>
    <xf numFmtId="174" fontId="11" fillId="0" borderId="0" xfId="0" applyNumberFormat="1" applyFont="1" applyAlignment="1">
      <alignment vertical="center"/>
    </xf>
    <xf numFmtId="14" fontId="11" fillId="82" borderId="0" xfId="0" applyNumberFormat="1" applyFont="1" applyFill="1" applyAlignment="1">
      <alignment vertical="center"/>
    </xf>
    <xf numFmtId="4" fontId="11" fillId="82" borderId="0" xfId="0" applyNumberFormat="1" applyFont="1" applyFill="1" applyAlignment="1">
      <alignment horizontal="right"/>
    </xf>
    <xf numFmtId="165" fontId="11" fillId="82" borderId="0" xfId="2" applyNumberFormat="1" applyFont="1" applyFill="1"/>
    <xf numFmtId="0" fontId="243" fillId="0" borderId="0" xfId="0" applyFont="1" applyAlignment="1">
      <alignment vertical="center"/>
    </xf>
    <xf numFmtId="172" fontId="10" fillId="0" borderId="0" xfId="2" applyNumberFormat="1" applyFont="1" applyFill="1" applyBorder="1" applyAlignment="1">
      <alignment vertical="center"/>
    </xf>
    <xf numFmtId="173" fontId="10" fillId="0" borderId="0" xfId="4" applyNumberFormat="1" applyFont="1" applyAlignment="1">
      <alignment vertical="center"/>
    </xf>
    <xf numFmtId="173" fontId="5" fillId="0" borderId="0" xfId="4" applyNumberFormat="1" applyAlignment="1">
      <alignment vertical="center"/>
    </xf>
    <xf numFmtId="4" fontId="6" fillId="0" borderId="0" xfId="0" applyNumberFormat="1" applyFont="1" applyAlignment="1">
      <alignment horizontal="center" vertical="center"/>
    </xf>
    <xf numFmtId="0" fontId="242" fillId="0" borderId="0" xfId="0" applyFont="1" applyAlignment="1">
      <alignment vertical="center"/>
    </xf>
    <xf numFmtId="0" fontId="0" fillId="0" borderId="0" xfId="0" applyAlignment="1">
      <alignment vertical="center"/>
    </xf>
    <xf numFmtId="169" fontId="5" fillId="0" borderId="0" xfId="1" applyNumberFormat="1" applyFont="1" applyFill="1" applyBorder="1" applyAlignment="1">
      <alignment horizontal="right" vertical="center"/>
    </xf>
    <xf numFmtId="172" fontId="11" fillId="0" borderId="0" xfId="2" applyNumberFormat="1" applyFont="1" applyFill="1" applyBorder="1" applyAlignment="1">
      <alignment vertical="center"/>
    </xf>
    <xf numFmtId="169" fontId="244" fillId="3" borderId="0" xfId="1" applyNumberFormat="1" applyFont="1" applyFill="1" applyBorder="1" applyAlignment="1">
      <alignment horizontal="right" vertical="center"/>
    </xf>
    <xf numFmtId="0" fontId="245" fillId="0" borderId="0" xfId="8" applyFont="1" applyAlignment="1">
      <alignment horizontal="left" vertical="center" indent="1"/>
    </xf>
    <xf numFmtId="170" fontId="5" fillId="0" borderId="1" xfId="0" applyNumberFormat="1" applyFont="1" applyBorder="1"/>
    <xf numFmtId="174" fontId="11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/>
    <xf numFmtId="170" fontId="5" fillId="0" borderId="1" xfId="0" applyNumberFormat="1" applyFont="1" applyBorder="1" applyAlignment="1">
      <alignment vertical="center"/>
    </xf>
    <xf numFmtId="0" fontId="8" fillId="0" borderId="0" xfId="0" applyFont="1"/>
    <xf numFmtId="166" fontId="8" fillId="0" borderId="0" xfId="0" applyNumberFormat="1" applyFont="1" applyAlignment="1">
      <alignment horizontal="right"/>
    </xf>
    <xf numFmtId="281" fontId="8" fillId="0" borderId="0" xfId="0" applyNumberFormat="1" applyFont="1" applyAlignment="1">
      <alignment horizontal="right" vertical="center"/>
    </xf>
    <xf numFmtId="281" fontId="8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center"/>
    </xf>
    <xf numFmtId="168" fontId="8" fillId="0" borderId="0" xfId="5" applyNumberFormat="1" applyFont="1" applyAlignment="1">
      <alignment horizontal="right" vertical="center"/>
    </xf>
    <xf numFmtId="282" fontId="5" fillId="0" borderId="1" xfId="0" applyNumberFormat="1" applyFont="1" applyBorder="1"/>
    <xf numFmtId="10" fontId="16" fillId="4" borderId="0" xfId="2" applyNumberFormat="1" applyFont="1" applyFill="1" applyBorder="1" applyAlignment="1">
      <alignment horizontal="right" vertical="center"/>
    </xf>
    <xf numFmtId="0" fontId="239" fillId="84" borderId="0" xfId="0" applyFont="1" applyFill="1" applyAlignment="1">
      <alignment horizontal="center" vertical="center"/>
    </xf>
    <xf numFmtId="0" fontId="9" fillId="84" borderId="0" xfId="0" applyFont="1" applyFill="1" applyAlignment="1">
      <alignment vertical="center"/>
    </xf>
    <xf numFmtId="0" fontId="6" fillId="84" borderId="0" xfId="0" applyFont="1" applyFill="1" applyAlignment="1">
      <alignment vertical="center"/>
    </xf>
    <xf numFmtId="174" fontId="16" fillId="84" borderId="0" xfId="1" applyNumberFormat="1" applyFont="1" applyFill="1" applyBorder="1" applyAlignment="1">
      <alignment horizontal="right" vertical="center"/>
    </xf>
    <xf numFmtId="0" fontId="9" fillId="4" borderId="0" xfId="0" applyFont="1" applyFill="1" applyAlignment="1">
      <alignment horizontal="center" vertical="center"/>
    </xf>
    <xf numFmtId="165" fontId="12" fillId="0" borderId="0" xfId="2" applyNumberFormat="1" applyFont="1" applyAlignment="1">
      <alignment vertical="center"/>
    </xf>
    <xf numFmtId="0" fontId="12" fillId="85" borderId="0" xfId="0" applyFont="1" applyFill="1" applyAlignment="1">
      <alignment horizontal="left" vertical="center"/>
    </xf>
    <xf numFmtId="0" fontId="6" fillId="85" borderId="0" xfId="0" applyFont="1" applyFill="1" applyAlignment="1">
      <alignment vertical="center"/>
    </xf>
    <xf numFmtId="0" fontId="6" fillId="85" borderId="0" xfId="0" applyFont="1" applyFill="1" applyAlignment="1">
      <alignment horizontal="center" vertical="center"/>
    </xf>
    <xf numFmtId="9" fontId="12" fillId="85" borderId="0" xfId="2" applyFont="1" applyFill="1" applyAlignment="1">
      <alignment vertical="center"/>
    </xf>
    <xf numFmtId="165" fontId="12" fillId="85" borderId="0" xfId="2" applyNumberFormat="1" applyFont="1" applyFill="1" applyAlignment="1">
      <alignment vertical="center"/>
    </xf>
    <xf numFmtId="8" fontId="0" fillId="0" borderId="0" xfId="0" applyNumberFormat="1"/>
    <xf numFmtId="283" fontId="0" fillId="0" borderId="0" xfId="0" applyNumberFormat="1"/>
    <xf numFmtId="43" fontId="12" fillId="85" borderId="0" xfId="1" applyFont="1" applyFill="1" applyAlignment="1">
      <alignment vertical="center"/>
    </xf>
    <xf numFmtId="0" fontId="246" fillId="0" borderId="0" xfId="0" applyFont="1" applyAlignment="1">
      <alignment vertical="center" wrapText="1"/>
    </xf>
  </cellXfs>
  <cellStyles count="2811">
    <cellStyle name=" 1" xfId="15" xr:uid="{BAC8AE42-B0E5-4079-AD91-FADF0DE85AE1}"/>
    <cellStyle name="_x000d__x000a_JournalTemplate=C:\COMFO\CTALK\JOURSTD.TPL_x000d__x000a_LbStateAddress=3 3 0 251 1 89 2 311_x000d__x000a_LbStateJou" xfId="16" xr:uid="{1725FE85-741F-4EA8-828E-D32D07921D83}"/>
    <cellStyle name="&quot;X&quot;" xfId="17" xr:uid="{65F18CB3-21CC-48B0-9257-4F1BEAF4A520}"/>
    <cellStyle name="&quot;X&quot; 2" xfId="18" xr:uid="{C9B83925-D105-470B-A384-0EBFEFCD11CF}"/>
    <cellStyle name="&quot;X&quot; 3" xfId="19" xr:uid="{DA2E21AC-ED03-461F-9957-BBEDE8666BF8}"/>
    <cellStyle name="&quot;X&quot; 4" xfId="20" xr:uid="{3B5551C6-5F9E-48D2-996B-FF1BD53BD67A}"/>
    <cellStyle name="$OCL" xfId="21" xr:uid="{ED104C33-124E-437B-B439-0F6362171FE9}"/>
    <cellStyle name="%" xfId="22" xr:uid="{A85E53EE-AD79-4E22-B3AF-A58AB4E18242}"/>
    <cellStyle name="%_2DP_in" xfId="23" xr:uid="{295A5B9B-2C66-4F15-BD89-E49F4D1D9DB6}"/>
    <cellStyle name="%_2DP_out" xfId="24" xr:uid="{71E7F5F5-5ABB-4AF8-9757-4B8FBD4A543E}"/>
    <cellStyle name="?_x0001__x0001_ ?§?Ð_x0002_????g_x0017_??f_x0006__x0010_?????ÿÿÿÿÿÿÿÿÿÿÿÿÿÿÿ" xfId="25" xr:uid="{42D1A655-4972-48EE-AB0B-39740F81625D}"/>
    <cellStyle name="?_x0001__x0001_ ?§?Ð_x0002_????g_x0017_??f_x0006__x0010_?????ÿÿÿÿÿÿÿÿÿÿÿÿÿÿÿ 2" xfId="26" xr:uid="{20686955-80EB-4A3A-8592-C047CBB9AB78}"/>
    <cellStyle name="?_x0001__x0001_ ?§?Ð_x0002_????g_x0017_??f_x0006__x0010_?????ÿÿÿÿÿÿÿÿÿÿÿÿÿÿÿ 2 2" xfId="27" xr:uid="{943CC219-E9C7-452F-BCC4-2912418E6368}"/>
    <cellStyle name="?_x0001__x0001_ ?§?Ð_x0002_????g_x0017_??f_x0006__x0010_?????ÿÿÿÿÿÿÿÿÿÿÿÿÿÿÿ 3" xfId="28" xr:uid="{046C4A49-5E7E-46E9-B43F-AA0661B7E59D}"/>
    <cellStyle name="?_x0001__x0001_ ?§?Ð_x0002_????g_x0017_??f_x0006__x0010_?????ÿÿÿÿÿÿÿÿÿÿÿÿÿÿÿ 3 2" xfId="29" xr:uid="{AFA70993-B145-4DC4-BFF0-719D9B5D4000}"/>
    <cellStyle name="?? [0.00]_PERSONAL" xfId="30" xr:uid="{70EE68CB-7F1B-48A8-82F9-0DF9A6CD7FDC}"/>
    <cellStyle name="?? [0]_VERA" xfId="31" xr:uid="{9A509F24-8C4F-477F-A8CB-E68769BDA763}"/>
    <cellStyle name="???? [0.00]_PERSONAL" xfId="32" xr:uid="{75FAE130-C785-4806-9E4D-0092CDF730C4}"/>
    <cellStyle name="?????_VERA" xfId="33" xr:uid="{6CFDC356-3D71-4ECD-B3BD-506756186B63}"/>
    <cellStyle name="????_PERSONAL" xfId="34" xr:uid="{67130BB5-65F8-4C63-90DC-0254D5518479}"/>
    <cellStyle name="??_PERSONAL" xfId="35" xr:uid="{FA8ADBC7-ADF1-477D-A39E-A0EE905664B7}"/>
    <cellStyle name="^February 1992" xfId="36" xr:uid="{62E75397-431C-42BC-A61A-D2B243359336}"/>
    <cellStyle name="_%(SignOnly)" xfId="37" xr:uid="{72CD1C44-9165-4F16-9973-C82422165215}"/>
    <cellStyle name="_%(SignOnly) 2" xfId="38" xr:uid="{0FE9A0B2-CE7B-41EA-B07D-1274546287A3}"/>
    <cellStyle name="_%(SignOnly) 3" xfId="39" xr:uid="{14D56FB4-BCBB-48F4-A449-578D25DFE063}"/>
    <cellStyle name="_%(SignSpaceOnly)" xfId="40" xr:uid="{752B8039-38BB-49C2-9278-878F8A608724}"/>
    <cellStyle name="_%(SignSpaceOnly) 2" xfId="41" xr:uid="{D1FB69F1-E3E7-4C35-A33F-422FC9321F10}"/>
    <cellStyle name="_%(SignSpaceOnly) 3" xfId="42" xr:uid="{9E62270D-4467-4D01-BEFC-8303CD57650E}"/>
    <cellStyle name="_0.0[1space]" xfId="43" xr:uid="{2DAF2B54-5802-4BAA-84B4-2A2B55A4B73F}"/>
    <cellStyle name="_0.0[1space] 2" xfId="44" xr:uid="{9D7D5D0E-2521-49EF-89C9-EF44C361E678}"/>
    <cellStyle name="_0.0[1space] 3" xfId="45" xr:uid="{819C9B7F-4415-4776-9EFE-3C638EBA9A66}"/>
    <cellStyle name="_0.0[2space]" xfId="46" xr:uid="{6C4F596D-0E29-4999-8162-CDB338E88F99}"/>
    <cellStyle name="_0.0[2space] 2" xfId="47" xr:uid="{70BEC8E0-8BC0-4D42-8A34-A552CFB0264C}"/>
    <cellStyle name="_0.0[2space] 3" xfId="48" xr:uid="{15F64CAC-77AB-4F9B-BDF8-DB3737282098}"/>
    <cellStyle name="_0.00[2space]" xfId="49" xr:uid="{1FAD5AB7-77D9-4B60-9758-965AF31A05C5}"/>
    <cellStyle name="_0.00[3space]" xfId="50" xr:uid="{9F5589CC-20A2-4FC6-B41C-4CC86154D1C8}"/>
    <cellStyle name="_0.00[3space] 2" xfId="51" xr:uid="{224E4B81-F8EF-48BF-88AB-8DC18A720217}"/>
    <cellStyle name="_0.00[3space] 3" xfId="52" xr:uid="{30580A95-0E14-4105-B7E8-77ACDFD762DC}"/>
    <cellStyle name="_0[1space]" xfId="53" xr:uid="{E8D72B7D-3827-471D-BFD8-D0A86DE27A10}"/>
    <cellStyle name="_0[1space] 2" xfId="54" xr:uid="{0BB30551-237C-4C46-B49D-C02E51859283}"/>
    <cellStyle name="_0[1space] 3" xfId="55" xr:uid="{0D05E98B-708B-456E-85EB-8909457C7721}"/>
    <cellStyle name="_0[2space]" xfId="56" xr:uid="{40BBF2A2-3E92-4BCB-BEE6-ABB8BDB287AE}"/>
    <cellStyle name="_0[2space] 2" xfId="57" xr:uid="{3E67D51C-0681-46B0-881F-C3DC8D4A494D}"/>
    <cellStyle name="_0[2space] 3" xfId="58" xr:uid="{6EC2D545-EFE6-4DE2-8C1C-DC9DDF145F3B}"/>
    <cellStyle name="_A-1AMPERSAND" xfId="59" xr:uid="{F12ADFF8-31F3-4874-B62A-E62B70D65B05}"/>
    <cellStyle name="_Ahorros IM Edos Fin" xfId="60" xr:uid="{A7969E84-5499-444C-9364-062F24D07E93}"/>
    <cellStyle name="_Ahorros IM Edos Fin (2)" xfId="61" xr:uid="{AA652F01-56CB-4AF7-8FC7-0F61570AEB3E}"/>
    <cellStyle name="_Ahorros IM Edos Fin (2) 2" xfId="62" xr:uid="{E7C910E6-B7C2-4E72-89F3-A51EA373C6E3}"/>
    <cellStyle name="_Ahorros IM Edos Fin (2) 2 2" xfId="63" xr:uid="{F2610259-5FBB-48DE-A3D8-A186EE80641C}"/>
    <cellStyle name="_Ahorros IM Edos Fin (2) 3" xfId="64" xr:uid="{7FF9D44B-06F8-485A-9286-32A878C694B8}"/>
    <cellStyle name="_Ahorros IM Edos Fin (2) 3 2" xfId="65" xr:uid="{C0CBBA17-8DC1-4CC2-8531-DAA96E0032CE}"/>
    <cellStyle name="_Ahorros IM Edos Fin (3)" xfId="66" xr:uid="{720AD840-809F-41C1-932D-D17F8DD1C81B}"/>
    <cellStyle name="_Ahorros IM Edos Fin (3) 2" xfId="67" xr:uid="{C1125AF5-47C9-476A-B3F3-BADF794241D8}"/>
    <cellStyle name="_Ahorros IM Edos Fin (3) 2 2" xfId="68" xr:uid="{264DCD3A-A84D-48D1-A319-594FAD180ECB}"/>
    <cellStyle name="_Ahorros IM Edos Fin (3) 3" xfId="69" xr:uid="{30517779-47CE-4DF8-A68A-FE9390648D1B}"/>
    <cellStyle name="_Ahorros IM Edos Fin (3) 3 2" xfId="70" xr:uid="{1001867E-43FA-489C-90C0-DBE844150D2F}"/>
    <cellStyle name="_Ahorros IM Edos Fin (4)" xfId="71" xr:uid="{6835E254-5139-4F49-AE44-55839298BB52}"/>
    <cellStyle name="_Ahorros IM Edos Fin (4) 2" xfId="72" xr:uid="{ACBC3BD0-9B34-4D88-8B9A-F95D471147FF}"/>
    <cellStyle name="_Ahorros IM Edos Fin (4) 2 2" xfId="73" xr:uid="{901E78E4-41AF-4183-B36A-EBA3880BD863}"/>
    <cellStyle name="_Ahorros IM Edos Fin (4) 3" xfId="74" xr:uid="{86797338-A980-4405-9BE6-A1979186A91F}"/>
    <cellStyle name="_Ahorros IM Edos Fin (4) 3 2" xfId="75" xr:uid="{2B04C804-1C10-447F-B591-617C3CC17843}"/>
    <cellStyle name="_Ahorros IM Edos Fin 2" xfId="76" xr:uid="{39078D01-DC1C-4D7F-98FF-ED481AFDB870}"/>
    <cellStyle name="_Ahorros IM Edos Fin 2 2" xfId="77" xr:uid="{4DA45DDE-0E6C-407E-8CC1-A6C50CE0279B}"/>
    <cellStyle name="_Ahorros IM Edos Fin 3" xfId="78" xr:uid="{7DD43997-818E-407A-AA62-D6892901D9AE}"/>
    <cellStyle name="_Ahorros IM Edos Fin 3 2" xfId="79" xr:uid="{FEF0EE9A-57E6-4F1D-8993-B89A57C3700E}"/>
    <cellStyle name="_Análisis newco VTP - Mar 27 (3)" xfId="80" xr:uid="{905A83C7-DC7F-47E9-916E-F6594905CA7B}"/>
    <cellStyle name="_Blue Sky - Ago08" xfId="81" xr:uid="{5FF139BB-F144-4004-ACEE-665565193405}"/>
    <cellStyle name="_Blue Sky '06 III" xfId="82" xr:uid="{68006946-F318-4E1E-AF8C-3D88D17696FC}"/>
    <cellStyle name="_Blue Sky '07" xfId="83" xr:uid="{3CF4E223-8893-4075-83A2-6552E0D7988B}"/>
    <cellStyle name="_Blue Sky 07IIIb" xfId="84" xr:uid="{7D20F2E9-386D-4BFF-8F32-215E3A5D1549}"/>
    <cellStyle name="_CAPEX_2008_v3 Konexo" xfId="85" xr:uid="{8AF39E8D-35D9-432A-AEC3-127C59A20406}"/>
    <cellStyle name="_Comma" xfId="86" xr:uid="{02E1D0BA-21FC-41C0-BB8C-DBA52E327A80}"/>
    <cellStyle name="_Comma 2" xfId="87" xr:uid="{68DB9C8C-F066-4C67-8A28-EDB0BFC185E3}"/>
    <cellStyle name="_Comma 3" xfId="88" xr:uid="{43DE8ADA-926F-41DB-81A0-25306649EA0F}"/>
    <cellStyle name="_Comma_Book14" xfId="89" xr:uid="{86E1261D-B787-4B0A-85ED-9DC6CD5617EF}"/>
    <cellStyle name="_Comma_Book14 2" xfId="90" xr:uid="{7D766C9E-3B3A-45C6-B736-8D80C994D13C}"/>
    <cellStyle name="_Comma_Book14 3" xfId="91" xr:uid="{2E987EB4-81D1-4345-911F-DAD39629E7B2}"/>
    <cellStyle name="_Comma_Global Lodging CSC (7-12-02)" xfId="92" xr:uid="{6CFE8751-D264-445D-A70C-378A9DECB9E4}"/>
    <cellStyle name="_Comma_Global Lodging CSC (7-12-02) 2" xfId="93" xr:uid="{1B0E3919-20F6-4002-A50F-2C4DA2E9B87A}"/>
    <cellStyle name="_Comma_Global Lodging CSC (7-12-02) 3" xfId="94" xr:uid="{BD8F5286-D599-420D-A4BB-14D9D7187B51}"/>
    <cellStyle name="_CONTROL" xfId="95" xr:uid="{CB46F6DE-F559-4ADD-AF1C-91110DBD508E}"/>
    <cellStyle name="_Costo Banorte Definitivo" xfId="96" xr:uid="{25102B2B-3DB0-4286-AAE6-95D12A8958E2}"/>
    <cellStyle name="_COTEJO FINANCIERO VIRTUAL FVC _OLIVER" xfId="97" xr:uid="{430BC90D-3080-4FDF-AACD-38577C26ADA5}"/>
    <cellStyle name="_Currency" xfId="98" xr:uid="{345D408D-56EF-4922-B2ED-CFCBCA897575}"/>
    <cellStyle name="_Currency 2" xfId="99" xr:uid="{ABC8F40E-6CC2-447B-AC33-BE4200585F94}"/>
    <cellStyle name="_Currency 3" xfId="100" xr:uid="{B44F2368-FA3A-49FA-A2C6-F9EBE3F837C2}"/>
    <cellStyle name="_Currency_Book1" xfId="101" xr:uid="{46947E17-CF3E-49F1-8C52-87D49B312A84}"/>
    <cellStyle name="_Currency_Book1 2" xfId="102" xr:uid="{0D900C6F-8062-4C6D-BCA3-A0D9027FAA8C}"/>
    <cellStyle name="_Currency_Book1 3" xfId="103" xr:uid="{F0AA717E-729F-49A3-90D7-7654909C125F}"/>
    <cellStyle name="_Currency_Book14" xfId="104" xr:uid="{B99D28F2-C7F9-4126-8A4D-FEF6A4206D20}"/>
    <cellStyle name="_Currency_Book14 2" xfId="105" xr:uid="{380A3CD9-263A-474B-89A1-A9450FB359F7}"/>
    <cellStyle name="_Currency_Book14 3" xfId="106" xr:uid="{13640C73-8253-4966-B1EB-0AC54E0C9DDC}"/>
    <cellStyle name="_Currency_Book3" xfId="107" xr:uid="{D38C9927-7F3F-4079-85A8-0E3402372D77}"/>
    <cellStyle name="_Currency_Book3 2" xfId="108" xr:uid="{9B5E5C9A-BAB6-4208-8849-0878B8C7230F}"/>
    <cellStyle name="_Currency_Book3 3" xfId="109" xr:uid="{ACD52C22-5629-4805-BBF0-7669B0D99DC1}"/>
    <cellStyle name="_Currency_European Real Estate CSC_15_5_2000_Reformated" xfId="110" xr:uid="{7DCDC77A-ED78-4F64-A550-7BEE641DC6D7}"/>
    <cellStyle name="_Currency_European Real Estate CSC_15_5_2000_Reformated 2" xfId="111" xr:uid="{81F55DFE-221D-4453-822B-916C2503E78A}"/>
    <cellStyle name="_Currency_European Real Estate CSC_15_5_2000_Reformated 3" xfId="112" xr:uid="{99BA3567-537B-439D-B744-2246F451CD47}"/>
    <cellStyle name="_Currency_Global Lodging CSC (7-12-02)" xfId="113" xr:uid="{6F200DC8-E0EF-49E2-9638-900F5E197957}"/>
    <cellStyle name="_Currency_Global Lodging CSC (7-12-02) 2" xfId="114" xr:uid="{20BD66B0-F8E3-4DB5-84B6-798DACEECD9A}"/>
    <cellStyle name="_Currency_Global Lodging CSC (7-12-02) 3" xfId="115" xr:uid="{52689A7E-76F2-4F86-8C15-13A9FE18C988}"/>
    <cellStyle name="_Currency_Inputs" xfId="116" xr:uid="{DCFCD24E-E151-4628-9FD1-BB9760F93BE5}"/>
    <cellStyle name="_Currency_Inputs 2" xfId="117" xr:uid="{9907AECB-BA1C-4A62-AB87-1D4908988F2D}"/>
    <cellStyle name="_Currency_Inputs 3" xfId="118" xr:uid="{8CE0FD5C-C568-45D8-A48D-745E06C0A899}"/>
    <cellStyle name="_Currency_Lodging CSC_March 2000" xfId="119" xr:uid="{46904C6B-0FA0-4292-8000-C1ABAFACE04E}"/>
    <cellStyle name="_Currency_Lodging CSC_March 2000 2" xfId="120" xr:uid="{EA017346-5143-4C21-BCCB-018758F2B737}"/>
    <cellStyle name="_Currency_Lodging CSC_March 2000 3" xfId="121" xr:uid="{0638045B-7CA6-4188-9688-0ECC52F40ACF}"/>
    <cellStyle name="_Currency_Lodging CSC_May 9 2000" xfId="122" xr:uid="{F4D030A2-4DE8-4A8F-80B7-044F273E5FCC}"/>
    <cellStyle name="_Currency_Lodging CSC_May 9 2000 2" xfId="123" xr:uid="{98089EBA-B6CE-4936-93DC-FE0DDFFE9A96}"/>
    <cellStyle name="_Currency_Lodging CSC_May 9 2000 3" xfId="124" xr:uid="{49212F04-33E6-479E-A81E-CDD7415EF5BF}"/>
    <cellStyle name="_Currency_New Draft CSC 01" xfId="125" xr:uid="{EE8AA027-8176-4EA3-AF9F-120E04AF1AE8}"/>
    <cellStyle name="_Currency_New Draft CSC 01 2" xfId="126" xr:uid="{240328EE-7267-4D9D-A52B-15F95424EFD4}"/>
    <cellStyle name="_Currency_New Draft CSC 01 3" xfId="127" xr:uid="{10335FC6-512D-4FDF-8D19-139FB38E0135}"/>
    <cellStyle name="_Currency_Pricing Data" xfId="128" xr:uid="{9671D2A3-BD38-46BA-BC23-CB835CF9D8E4}"/>
    <cellStyle name="_Currency_Pricing Data 2" xfId="129" xr:uid="{754EF1C2-9A87-4815-9F87-EBDFF84AA2C3}"/>
    <cellStyle name="_Currency_Pricing Data 3" xfId="130" xr:uid="{5C3D5893-8B6C-44DE-AA73-25BF3534CFFC}"/>
    <cellStyle name="_Currency_Targets" xfId="131" xr:uid="{CD8B7A87-857E-4174-B90B-0DFD6B6B0EDD}"/>
    <cellStyle name="_Currency_Targets 2" xfId="132" xr:uid="{BCD5583D-6EC5-4C2D-9B1C-43C689410E91}"/>
    <cellStyle name="_Currency_Targets 3" xfId="133" xr:uid="{ABC2F3CE-12AF-410C-9E4C-2C61EC3DB97B}"/>
    <cellStyle name="_CurrencySpace" xfId="134" xr:uid="{61DAEEC2-5A30-47D3-B2E2-902C71B19F85}"/>
    <cellStyle name="_CurrencySpace 2" xfId="135" xr:uid="{616F394D-3B8C-4EE3-86A8-C0F2C76E028F}"/>
    <cellStyle name="_CurrencySpace 3" xfId="136" xr:uid="{1EDB513A-66E6-4059-9FBD-46E2EAB4D66A}"/>
    <cellStyle name="_CurrencySpace_Book14" xfId="137" xr:uid="{80847BC4-D543-4539-99D1-4170817F0060}"/>
    <cellStyle name="_CurrencySpace_Book14 2" xfId="138" xr:uid="{723EEF8A-F679-4C66-B599-D4763C7A2A4D}"/>
    <cellStyle name="_CurrencySpace_Book14 3" xfId="139" xr:uid="{CA1C8845-AFD7-4574-B41A-0AC9FBC2241C}"/>
    <cellStyle name="_CurrencySpace_Global Lodging CSC (7-12-02)" xfId="140" xr:uid="{AC4D02AC-E719-4C97-871A-2D723BF697F1}"/>
    <cellStyle name="_CurrencySpace_Global Lodging CSC (7-12-02) 2" xfId="141" xr:uid="{749ABCF4-1AA9-4444-8CFD-233227234822}"/>
    <cellStyle name="_CurrencySpace_Global Lodging CSC (7-12-02) 3" xfId="142" xr:uid="{49486E88-DA0C-45CD-AC5B-2775BB682F62}"/>
    <cellStyle name="_EP-IC2" xfId="143" xr:uid="{2A4B89F1-F055-4326-8327-C2B7131642E5}"/>
    <cellStyle name="_Esquema de sublanços 02-07-2008" xfId="144" xr:uid="{1EA7B554-8D09-495C-80B1-600EC8BA8953}"/>
    <cellStyle name="_Esquema de sublanços v2 (8-7-08)" xfId="145" xr:uid="{7DA9936F-CD01-4A1F-85ED-6B679910EC3A}"/>
    <cellStyle name="_Esquema de sublanços v3 (9-7-08)" xfId="146" xr:uid="{47990598-5AAD-40BD-9ECC-FF698DBE3D02}"/>
    <cellStyle name="_Esquema de sublanços v4 (14-7-08)" xfId="147" xr:uid="{AA3089AF-450E-4F0A-840A-C0BF14AE519E}"/>
    <cellStyle name="_Essbase" xfId="148" xr:uid="{21791441-6E3C-46AD-9EE4-7902840BB205}"/>
    <cellStyle name="_Euro" xfId="149" xr:uid="{AC74929C-632F-4D12-B432-31B10232B292}"/>
    <cellStyle name="_Euro 2" xfId="150" xr:uid="{06FDC259-8679-4A91-BC1F-FC0E78A83051}"/>
    <cellStyle name="_Euro 3" xfId="151" xr:uid="{0BDB1478-9200-4102-B350-E7AA19037506}"/>
    <cellStyle name="_example template 14" xfId="152" xr:uid="{D0332188-8BC3-4E5B-9FAF-9B8024A21929}"/>
    <cellStyle name="_FAVC" xfId="153" xr:uid="{7DDF79BD-2D31-42B8-9572-DD66367A5A74}"/>
    <cellStyle name="_Heading" xfId="154" xr:uid="{1A5DC549-D379-4E90-8DEE-8F764931E1CD}"/>
    <cellStyle name="_Heading_CBM Model (7-10-02) b" xfId="155" xr:uid="{F3BC73CB-254A-4DDB-A071-DC18DD19E65D}"/>
    <cellStyle name="_Heading_CBM Model (7-10-02) b_Proyección en MXN-USD 2009-2014 (bancos mar09)" xfId="156" xr:uid="{E87A2FA9-0597-4A46-995C-0C652DAEC1A9}"/>
    <cellStyle name="_Heading_CBM Model (7-10-02) b_Proyección en MXN-USD 2009-2014 (mar09)" xfId="157" xr:uid="{6C00798C-9BC7-41D5-8A4B-49D90F1C43BA}"/>
    <cellStyle name="_Heading_prestemp" xfId="158" xr:uid="{62163A63-508A-4681-9AC0-FF0A68220D36}"/>
    <cellStyle name="_Heading_prestemp_Proyección en MXN-USD 2009-2014 (bancos mar09)" xfId="159" xr:uid="{0235AC08-4E37-4085-A64C-8B1530D3154C}"/>
    <cellStyle name="_Heading_prestemp_Proyección en MXN-USD 2009-2014 (mar09)" xfId="160" xr:uid="{EF344216-63A0-4FC3-AD76-406D456B1BC3}"/>
    <cellStyle name="_Highlight" xfId="161" xr:uid="{45BD148D-DEC6-4720-8F99-74263BC3B376}"/>
    <cellStyle name="_Highlight 2" xfId="162" xr:uid="{631FD5D0-D68B-4BE5-90FC-BFC43C6D3500}"/>
    <cellStyle name="_Highlight 2 2" xfId="163" xr:uid="{13F7B34E-AB0D-4439-B84D-DFE8F0FAD6A1}"/>
    <cellStyle name="_Highlight 3" xfId="164" xr:uid="{5C834235-C9DC-4504-B6A3-ECD3A43AF5C2}"/>
    <cellStyle name="_Highlight 3 2" xfId="165" xr:uid="{C26652B7-AF6F-4A29-9D69-20EB46D9ABC2}"/>
    <cellStyle name="_Imposto diferido para lead" xfId="166" xr:uid="{0CD29CE4-6B2E-41B5-8774-14F146E6BA58}"/>
    <cellStyle name="_Imposto diferido para lead 2" xfId="167" xr:uid="{873CB0F4-952C-49E1-98CD-D1660659C007}"/>
    <cellStyle name="_Imposto diferido para lead_DRE 2010 rev2" xfId="168" xr:uid="{21509F51-5324-49A6-85FC-756EC4B26EA5}"/>
    <cellStyle name="_Imposto diferido para lead_DRE 2010 rev2 2" xfId="169" xr:uid="{0C781476-EF87-45EC-89E4-A2B188F27B48}"/>
    <cellStyle name="_Imposto diferido para lead_DRE 2010 rev3" xfId="170" xr:uid="{8AB42EDF-721F-44DD-BA39-EB84CD34C2D0}"/>
    <cellStyle name="_Imposto diferido para lead_DRE 2010 rev3 2" xfId="171" xr:uid="{F3D87210-FA5E-46A8-83F3-EB2E8AC0C34E}"/>
    <cellStyle name="_Imposto diferido para lead_MC VN" xfId="172" xr:uid="{AC2E2E0D-8B76-45A0-9326-F86021DBED10}"/>
    <cellStyle name="_Imposto diferido para lead_MC VN 2" xfId="173" xr:uid="{A5280FDA-14BF-4B92-9E5F-3ED01C1C115C}"/>
    <cellStyle name="_Imposto diferido para lead_Modelo Consolidação 2009" xfId="174" xr:uid="{59C33A96-C104-42B7-BE6E-C5557A65FCF9}"/>
    <cellStyle name="_Imposto diferido para lead_Modelo Consolidação 2009 2" xfId="175" xr:uid="{6799A30A-D264-423A-B506-D1CEA80B3BC6}"/>
    <cellStyle name="_Imposto diferido para lead_Modelo Consolidação 2009_MC VN" xfId="176" xr:uid="{E87DD3B5-7D00-429F-B453-372E3B8918D8}"/>
    <cellStyle name="_Imposto diferido para lead_Modelo Consolidação 2009_MC VN 2" xfId="177" xr:uid="{22D68579-D6F7-439F-B69F-DC875D1FDD24}"/>
    <cellStyle name="_Imposto diferido para lead_Modelo Consolidação 2009_Novo Gerencial - Estaduais" xfId="178" xr:uid="{73CE1048-AAC6-4BC2-89E8-D50EB5E0500C}"/>
    <cellStyle name="_Imposto diferido para lead_Modelo Consolidação 2009_Novo Gerencial - Estaduais 2" xfId="179" xr:uid="{34F31118-A9DE-4CE2-8901-41B4EA596A05}"/>
    <cellStyle name="_Imposto diferido para lead_Modelo Consolidação 2009_Novo Gerencial - Estaduais_MC VN" xfId="180" xr:uid="{2F5389B2-7411-4A0F-865F-8EF41AAC8B47}"/>
    <cellStyle name="_Imposto diferido para lead_Modelo Consolidação 2009_Novo Gerencial - Estaduais_MC VN 2" xfId="181" xr:uid="{5DD35344-4227-4BB1-B0A8-794532648AEA}"/>
    <cellStyle name="_Imposto diferido para lead_Novo Gerencial - Estaduais Intervias" xfId="182" xr:uid="{10D999F6-76EB-4D9C-9514-7275230C08F8}"/>
    <cellStyle name="_Imposto diferido para lead_Novo Gerencial - Estaduais Intervias 2" xfId="183" xr:uid="{C37CEC6C-7D2B-44B4-BA30-4A2FB77E4E22}"/>
    <cellStyle name="_Integración de ahorros IM" xfId="184" xr:uid="{EDFF621B-E620-4E6C-B5C2-11863DC44D7C}"/>
    <cellStyle name="_Integración de ahorros IM (2)" xfId="185" xr:uid="{BC537E5C-3D34-4757-BF61-1FD8B6825E26}"/>
    <cellStyle name="_Integración de ahorros IM (2) 2" xfId="186" xr:uid="{56345870-9537-4142-9FDB-B7C323B7AEF1}"/>
    <cellStyle name="_Integración de ahorros IM (2) 2 2" xfId="187" xr:uid="{1BA5530D-F33E-40B2-85CE-F4049AC797D6}"/>
    <cellStyle name="_Integración de ahorros IM (2) 3" xfId="188" xr:uid="{893B3083-7741-4707-9286-E66EDABCF8A9}"/>
    <cellStyle name="_Integración de ahorros IM (2) 3 2" xfId="189" xr:uid="{CE39A53A-5BE7-4C80-8BF9-0BE58888E07C}"/>
    <cellStyle name="_Integración de ahorros IM (3)" xfId="190" xr:uid="{043A3F93-A070-4279-8C42-676D2D900911}"/>
    <cellStyle name="_Integración de ahorros IM (3) 2" xfId="191" xr:uid="{EB6C23D6-11D0-4206-946E-46E6D01C28D9}"/>
    <cellStyle name="_Integración de ahorros IM (3) 2 2" xfId="192" xr:uid="{10D9AEEC-3CA4-4E73-AC86-AEA5EA8B2CC3}"/>
    <cellStyle name="_Integración de ahorros IM (3) 3" xfId="193" xr:uid="{BF635451-3752-409F-9CE5-3EBCBE867AED}"/>
    <cellStyle name="_Integración de ahorros IM (3) 3 2" xfId="194" xr:uid="{0790A958-BEAC-4339-A55C-05626CB56838}"/>
    <cellStyle name="_Integración de ahorros IM 2" xfId="195" xr:uid="{A46AA25C-6056-4EF5-83B5-E9409345CE2B}"/>
    <cellStyle name="_Integración de ahorros IM 2 2" xfId="196" xr:uid="{BBA1F7EE-CF23-4B47-815E-E010C8357337}"/>
    <cellStyle name="_Integración de ahorros IM 3" xfId="197" xr:uid="{A0C45377-C8BC-48D2-B6BE-169B99F54A9E}"/>
    <cellStyle name="_Integración de ahorros IM 3 2" xfId="198" xr:uid="{66E27A53-6EB6-4A29-B693-283E619EECEE}"/>
    <cellStyle name="_Inverlat Redenciones 2006 dep" xfId="199" xr:uid="{F3FBC6B4-EDF7-4A26-BC2E-07146CD1C6A3}"/>
    <cellStyle name="_Modelo de proyecciones ante ppto '08reg" xfId="200" xr:uid="{333506ED-172E-44E9-A95D-FB31188505EB}"/>
    <cellStyle name="_Modelo de proyecciones ante ppto '08reg 2" xfId="201" xr:uid="{7E082ED8-8C53-43B7-B7B9-3F7F93736F14}"/>
    <cellStyle name="_Modelo de proyecciones ante ppto '08reg 2 2" xfId="202" xr:uid="{13EEE40F-9FD0-4188-81E1-4BB633F60853}"/>
    <cellStyle name="_Modelo de proyecciones ante ppto '08reg 3" xfId="203" xr:uid="{2DAB4D73-3951-4424-804D-66A38324F7E4}"/>
    <cellStyle name="_Modelo de proyecciones ante ppto '08reg 3 2" xfId="204" xr:uid="{41E78903-0613-40E3-8ECF-3277E77AB088}"/>
    <cellStyle name="_Multiple" xfId="205" xr:uid="{6BBCFFD6-3F79-4C09-9F0C-46B766EC906A}"/>
    <cellStyle name="_Multiple 2" xfId="206" xr:uid="{E75DF09B-D2E5-4F51-9CC3-D77D4732059A}"/>
    <cellStyle name="_Multiple 3" xfId="207" xr:uid="{2F68AE47-1FEC-4DCE-812B-091DD95C0A25}"/>
    <cellStyle name="_Multiple_Book14" xfId="208" xr:uid="{8E3A3697-722F-46CB-B766-F7B318C62151}"/>
    <cellStyle name="_Multiple_Book14 2" xfId="209" xr:uid="{3ED41E7E-0DC3-4F94-8A70-317983782A83}"/>
    <cellStyle name="_Multiple_Book14 3" xfId="210" xr:uid="{8EE420B5-E2FD-4A60-8565-DFCE24D0CBBD}"/>
    <cellStyle name="_Multiple_Global Lodging CSC (7-12-02)" xfId="211" xr:uid="{504DA956-1579-48FE-8F92-8EE5957BAF8A}"/>
    <cellStyle name="_Multiple_Global Lodging CSC (7-12-02) 2" xfId="212" xr:uid="{D530F7B4-C6FB-4A00-8905-5CFC1ECC4D50}"/>
    <cellStyle name="_Multiple_Global Lodging CSC (7-12-02) 3" xfId="213" xr:uid="{61252B14-B171-4258-BFFF-3DDB161EE583}"/>
    <cellStyle name="_MultipleSpace" xfId="214" xr:uid="{399E9697-DDC1-4405-8057-9ED604351029}"/>
    <cellStyle name="_MultipleSpace 2" xfId="215" xr:uid="{56B70813-E55A-4D6E-A566-B407F151F0FF}"/>
    <cellStyle name="_MultipleSpace 3" xfId="216" xr:uid="{976DFEF6-C56B-4FDF-8C81-2675D870262A}"/>
    <cellStyle name="_MultipleSpace_Book14" xfId="217" xr:uid="{3AC3E320-B825-4B49-887F-B68DC4410D1E}"/>
    <cellStyle name="_MultipleSpace_Book14 2" xfId="218" xr:uid="{C7512EDD-9116-4021-8BDA-B994F80A8787}"/>
    <cellStyle name="_MultipleSpace_Book14 3" xfId="219" xr:uid="{A800FB3C-B5CC-4D47-8628-05C6D13B1E8C}"/>
    <cellStyle name="_MultipleSpace_Global Lodging CSC (7-12-02)" xfId="220" xr:uid="{CE364393-9D04-495E-8C24-383CF05E32EA}"/>
    <cellStyle name="_MultipleSpace_Global Lodging CSC (7-12-02) 2" xfId="221" xr:uid="{8A8DC019-2977-4937-9271-CB050DFAC98A}"/>
    <cellStyle name="_MultipleSpace_Global Lodging CSC (7-12-02) 3" xfId="222" xr:uid="{C663C884-08A7-451A-83AA-B985B0856A53}"/>
    <cellStyle name="_Optimus Model v 25" xfId="223" xr:uid="{C20CC7B3-D027-4376-B862-F7A29DCE00DD}"/>
    <cellStyle name="_Optimus Model v 25 2" xfId="224" xr:uid="{B79EF5FD-A502-42CC-B700-045385EB82AB}"/>
    <cellStyle name="_Optimus Model v 25 2 2" xfId="225" xr:uid="{F06AD380-F723-47F6-A241-9BBD4CE7C0AC}"/>
    <cellStyle name="_Optimus Model v 25 3" xfId="226" xr:uid="{602A2364-B94C-4EE1-B535-A5056499DE88}"/>
    <cellStyle name="_Optimus Model v 25 3 2" xfId="227" xr:uid="{E4B4108A-09BB-443F-8715-54C399EE0B2D}"/>
    <cellStyle name="_Optimus Model v 34" xfId="228" xr:uid="{C13ABFF1-5B27-4D84-8D86-40C3406E1AFA}"/>
    <cellStyle name="_Optimus Model v 34 2" xfId="229" xr:uid="{D8698C2A-C46E-48A7-9E78-830054EB738C}"/>
    <cellStyle name="_Optimus Model v 34 2 2" xfId="230" xr:uid="{9D5C0BBB-C6C5-444C-B7C0-ADB073100C3A}"/>
    <cellStyle name="_Optimus Model v 34 3" xfId="231" xr:uid="{92414D8E-6E47-49EA-8274-941C998D8A4D}"/>
    <cellStyle name="_Optimus Model v 34 3 2" xfId="232" xr:uid="{90B48858-75A6-4E19-9D03-83609F219BDB}"/>
    <cellStyle name="_Optimus Model v 35" xfId="233" xr:uid="{A93F69FD-49CE-4385-A773-77C71CFE3FF9}"/>
    <cellStyle name="_Optimus Model v 35 2" xfId="234" xr:uid="{9AFA3D71-D5EA-4C8F-9E18-429C46A15561}"/>
    <cellStyle name="_Optimus Model v 35 2 2" xfId="235" xr:uid="{E5D6E9A6-C0AD-4D7B-B819-7535092A1BF9}"/>
    <cellStyle name="_Optimus Model v 35 3" xfId="236" xr:uid="{69ED7A51-9F46-46F4-BF83-7192A6D88C71}"/>
    <cellStyle name="_Optimus Model v 35 3 2" xfId="237" xr:uid="{826314AE-AD73-4805-90B3-C3D3FBF9F526}"/>
    <cellStyle name="_Outputs_Pes3Mat5_F100" xfId="238" xr:uid="{30439E7F-8D80-4452-8917-A108B8026CB9}"/>
    <cellStyle name="_Percent" xfId="239" xr:uid="{9A171734-B291-4BDD-877E-CFE396DC41B2}"/>
    <cellStyle name="_Percent 2" xfId="240" xr:uid="{9D4E10DF-A1CF-488B-B26B-BAEA30DB2A1A}"/>
    <cellStyle name="_Percent 3" xfId="241" xr:uid="{FEE1E63A-2471-4433-BBAC-E779EF430633}"/>
    <cellStyle name="_PercentSpace" xfId="242" xr:uid="{74E83482-563E-4A27-909F-5F3BF416CA6D}"/>
    <cellStyle name="_PercentSpace 2" xfId="243" xr:uid="{323D1FA5-CD5E-49B5-9261-9DAB47121B85}"/>
    <cellStyle name="_PercentSpace 3" xfId="244" xr:uid="{BE7B2FE9-7554-46F9-9967-6BE702A63077}"/>
    <cellStyle name="_Proyecciones_V21_20081215" xfId="245" xr:uid="{8DB1B916-4941-4657-866F-6107B39A9C60}"/>
    <cellStyle name="_Reclasificaciones Marzo 07" xfId="246" xr:uid="{BD59A841-B80E-41B5-A194-6EF2E038DE37}"/>
    <cellStyle name="_Resumen anual FR 2006" xfId="247" xr:uid="{202798D5-6382-47C8-9540-D0D85CA546E1}"/>
    <cellStyle name="_Resumen Ene 08" xfId="248" xr:uid="{A2FF9D22-C8EF-475B-8DBC-16D9E13648CC}"/>
    <cellStyle name="_SMBP Flysheet1" xfId="249" xr:uid="{BE3BAE54-B9D5-4CA0-9AE3-0A4BD361CD0A}"/>
    <cellStyle name="_SubHeading" xfId="250" xr:uid="{2B3BA648-624A-491B-A6F6-77919D59FDE9}"/>
    <cellStyle name="_SubHeading_CBM Model (7-10-02) b" xfId="251" xr:uid="{2307E35B-9AE8-44E5-A95F-67C29CBDF8F8}"/>
    <cellStyle name="_SubHeading_CBM Model (7-10-02) b_Proyección en MXN-USD 2009-2014 (bancos mar09)" xfId="252" xr:uid="{73B4F070-9CAD-4D05-B688-F6D8B634EF9D}"/>
    <cellStyle name="_SubHeading_CBM Model (7-10-02) b_Proyección en MXN-USD 2009-2014 (mar09)" xfId="253" xr:uid="{9E984468-94C4-428A-9402-601F4C55DAD5}"/>
    <cellStyle name="_SubHeading_prestemp" xfId="254" xr:uid="{8ADD22D3-26D9-4445-AB4F-F1461A66DCC4}"/>
    <cellStyle name="_SubHeading_prestemp_Proyección en MXN-USD 2009-2014 (bancos mar09)" xfId="255" xr:uid="{9F9EF9E2-4001-4368-9A13-D26CA65DBDE9}"/>
    <cellStyle name="_SubHeading_prestemp_Proyección en MXN-USD 2009-2014 (mar09)" xfId="256" xr:uid="{9D7D865F-B0EC-4A9A-85EC-42DB8B7E19EC}"/>
    <cellStyle name="_Table" xfId="257" xr:uid="{AFAD3F96-3948-4751-8FD8-575387C7699F}"/>
    <cellStyle name="_Table_Book14" xfId="258" xr:uid="{616A7BE5-072A-497E-8D55-41946C6951E7}"/>
    <cellStyle name="_Table_Global Lodging CSC (7-12-02)" xfId="259" xr:uid="{9CA60617-5039-4D76-9CF9-09BBD913FC34}"/>
    <cellStyle name="_Table_Global Lodging CSC (7-12-02) 2" xfId="2727" xr:uid="{6EC3CDCD-3FE2-48E4-903D-9ABA91D8B7C7}"/>
    <cellStyle name="_TableHead" xfId="260" xr:uid="{FBFCC628-DF4C-4CC1-86D8-89BFB725C501}"/>
    <cellStyle name="_TableRowHead" xfId="261" xr:uid="{AC4C37E9-C1AA-42F1-9ABF-49D73AEB0A97}"/>
    <cellStyle name="_TableSuperHead" xfId="262" xr:uid="{A58C1540-D66E-43E9-8AA7-F2AC6B5EB590}"/>
    <cellStyle name="_TableSuperHead_Book14" xfId="263" xr:uid="{82DE3D2B-8E67-4E1B-A4D1-C21434728F66}"/>
    <cellStyle name="_TableSuperHead_Global Lodging CSC (7-12-02)" xfId="264" xr:uid="{B38C9032-E1CB-4AA7-A059-16FA06D6DDB0}"/>
    <cellStyle name="_Turkey Operating Model v69" xfId="265" xr:uid="{E5EA42B6-8617-4DDF-A239-E1FA2D392EB4}"/>
    <cellStyle name="_Turkey Operating Model v69 2" xfId="266" xr:uid="{CE0AB95E-DC91-4095-BEB4-491FC1420662}"/>
    <cellStyle name="_Turkey Operating Model v69 2 2" xfId="267" xr:uid="{5D3BB5D2-2C3B-48B2-95BB-DF881AE48D4F}"/>
    <cellStyle name="_Turkey Operating Model v69 3" xfId="268" xr:uid="{D31A023A-CE90-4522-89C7-15C1F0FC9789}"/>
    <cellStyle name="_Turkey Operating Model v69 3 2" xfId="269" xr:uid="{A6831D57-3270-4643-9FC4-B7B8F2D31394}"/>
    <cellStyle name="_VIRTUAL--TRASPASO 17 87%1- (7)" xfId="270" xr:uid="{7DB5C88A-0B68-4BD4-ABC2-3A15F7A780E1}"/>
    <cellStyle name="_Worksheet in 5610 Imobilizado em Rodovia - Obras e Serviços Combined Leadsheet" xfId="271" xr:uid="{30D52451-4B75-46F9-8B07-946B93BEC3D5}"/>
    <cellStyle name="_Worksheet in 5610 Imobilizado em Rodovia - Obras e Serviços Combined Leadsheet 2" xfId="272" xr:uid="{B2C76598-E762-47D7-936C-6CE629098B59}"/>
    <cellStyle name="_Worksheet in 5610 Imobilizado em Rodovia - Obras e Serviços Combined Leadsheet_DRE 2010 rev2" xfId="273" xr:uid="{72794690-70B4-4E47-85FD-CD347EFE8086}"/>
    <cellStyle name="_Worksheet in 5610 Imobilizado em Rodovia - Obras e Serviços Combined Leadsheet_DRE 2010 rev2 2" xfId="274" xr:uid="{49A860D7-6601-4937-B4AB-858C7398D2DA}"/>
    <cellStyle name="_Worksheet in 5610 Imobilizado em Rodovia - Obras e Serviços Combined Leadsheet_DRE 2010 rev3" xfId="275" xr:uid="{0586973F-3DB3-498A-AB2B-B67D46D3175A}"/>
    <cellStyle name="_Worksheet in 5610 Imobilizado em Rodovia - Obras e Serviços Combined Leadsheet_DRE 2010 rev3 2" xfId="276" xr:uid="{BB3AF640-BF4E-4F39-9C57-5E0E587F4B5F}"/>
    <cellStyle name="_Worksheet in 5610 Imobilizado em Rodovia - Obras e Serviços Combined Leadsheet_MC VN" xfId="277" xr:uid="{C9682055-B2C3-454F-8E80-7DEF4A24C67C}"/>
    <cellStyle name="_Worksheet in 5610 Imobilizado em Rodovia - Obras e Serviços Combined Leadsheet_MC VN 2" xfId="278" xr:uid="{5BFD1519-C1DA-4B80-BCA2-94E755584E6E}"/>
    <cellStyle name="_Worksheet in 5610 Imobilizado em Rodovia - Obras e Serviços Combined Leadsheet_Modelo Consolidação 2009" xfId="279" xr:uid="{A412F723-F499-455E-8EC3-68DFC3FE0E9B}"/>
    <cellStyle name="_Worksheet in 5610 Imobilizado em Rodovia - Obras e Serviços Combined Leadsheet_Modelo Consolidação 2009 2" xfId="280" xr:uid="{C6ABB638-4C1D-4C4A-9C03-0FB21D479675}"/>
    <cellStyle name="_Worksheet in 5610 Imobilizado em Rodovia - Obras e Serviços Combined Leadsheet_Modelo Consolidação 2009_MC VN" xfId="281" xr:uid="{2F7DDB15-435E-4805-95D7-98B87D536C9F}"/>
    <cellStyle name="_Worksheet in 5610 Imobilizado em Rodovia - Obras e Serviços Combined Leadsheet_Modelo Consolidação 2009_MC VN 2" xfId="282" xr:uid="{A2F96CA1-2C3D-4F5E-9344-624FD2556918}"/>
    <cellStyle name="_Worksheet in 5610 Imobilizado em Rodovia - Obras e Serviços Combined Leadsheet_Modelo Consolidação 2009_Novo Gerencial - Estaduais" xfId="283" xr:uid="{D07FBAD1-913A-4BA4-AADF-C2D42F113990}"/>
    <cellStyle name="_Worksheet in 5610 Imobilizado em Rodovia - Obras e Serviços Combined Leadsheet_Modelo Consolidação 2009_Novo Gerencial - Estaduais 2" xfId="284" xr:uid="{454D0A27-72C8-4B34-A249-A95A2840106A}"/>
    <cellStyle name="_Worksheet in 5610 Imobilizado em Rodovia - Obras e Serviços Combined Leadsheet_Modelo Consolidação 2009_Novo Gerencial - Estaduais_MC VN" xfId="285" xr:uid="{57B6ED2E-361F-43EE-BCED-521AFCBFEA4E}"/>
    <cellStyle name="_Worksheet in 5610 Imobilizado em Rodovia - Obras e Serviços Combined Leadsheet_Modelo Consolidação 2009_Novo Gerencial - Estaduais_MC VN 2" xfId="286" xr:uid="{D04EC054-6977-4363-B13E-B255788FBF1D}"/>
    <cellStyle name="_Worksheet in 5610 Imobilizado em Rodovia - Obras e Serviços Combined Leadsheet_Novo Gerencial - Estaduais Intervias" xfId="287" xr:uid="{75233E55-C88D-4BD9-8481-B35C521D6672}"/>
    <cellStyle name="_Worksheet in 5610 Imobilizado em Rodovia - Obras e Serviços Combined Leadsheet_Novo Gerencial - Estaduais Intervias 2" xfId="288" xr:uid="{ECDA68CB-10E9-4B3F-9BDA-4600C58F1313}"/>
    <cellStyle name="_Worksheet in LX Intervi Imobilizado" xfId="289" xr:uid="{ACA3F307-00CA-4CC1-809B-C08C70FED284}"/>
    <cellStyle name="_Worksheet in LX Intervi Imobilizado 2" xfId="290" xr:uid="{277CFD84-14C2-4065-8CD9-93AD5F020461}"/>
    <cellStyle name="_Worksheet in LX Intervi Imobilizado_DRE 2010 rev2" xfId="291" xr:uid="{BE3E05E1-ABE6-4D34-9239-F4B5BD966D60}"/>
    <cellStyle name="_Worksheet in LX Intervi Imobilizado_DRE 2010 rev2 2" xfId="292" xr:uid="{72D552CA-B548-47D6-B6F9-135A9A2787AB}"/>
    <cellStyle name="_Worksheet in LX Intervi Imobilizado_DRE 2010 rev3" xfId="293" xr:uid="{622B0A40-6BC7-4AD4-97B8-2B981FC218FC}"/>
    <cellStyle name="_Worksheet in LX Intervi Imobilizado_DRE 2010 rev3 2" xfId="294" xr:uid="{C8598229-A2C2-44DE-B62D-5ABEEB436FF1}"/>
    <cellStyle name="_Worksheet in LX Intervi Imobilizado_MC VN" xfId="295" xr:uid="{9142076D-D9DF-420B-B003-E57F004A1503}"/>
    <cellStyle name="_Worksheet in LX Intervi Imobilizado_MC VN 2" xfId="296" xr:uid="{7B11D8F4-6DD8-4AAF-9C17-D66DEC78F419}"/>
    <cellStyle name="_Worksheet in LX Intervi Imobilizado_Modelo Consolidação 2009" xfId="297" xr:uid="{BBDFDAF6-3908-4F86-9FE1-0BE6F1873B0C}"/>
    <cellStyle name="_Worksheet in LX Intervi Imobilizado_Modelo Consolidação 2009 2" xfId="298" xr:uid="{B88320CA-3445-4443-A03C-E4392826BC1F}"/>
    <cellStyle name="_Worksheet in LX Intervi Imobilizado_Modelo Consolidação 2009_MC VN" xfId="299" xr:uid="{7BA16B9B-63E6-45A9-9068-02C7EF093B69}"/>
    <cellStyle name="_Worksheet in LX Intervi Imobilizado_Modelo Consolidação 2009_MC VN 2" xfId="300" xr:uid="{9F3C8A19-6DED-4478-A9D2-46A8DBA8BBB0}"/>
    <cellStyle name="_Worksheet in LX Intervi Imobilizado_Modelo Consolidação 2009_Novo Gerencial - Estaduais" xfId="301" xr:uid="{F1A389F5-15B7-4E71-93A1-C00DA8260CF9}"/>
    <cellStyle name="_Worksheet in LX Intervi Imobilizado_Modelo Consolidação 2009_Novo Gerencial - Estaduais 2" xfId="302" xr:uid="{6CA86E93-7317-405A-BA76-9FFEB09A425F}"/>
    <cellStyle name="_Worksheet in LX Intervi Imobilizado_Modelo Consolidação 2009_Novo Gerencial - Estaduais_MC VN" xfId="303" xr:uid="{607649D5-345D-4BD3-97CC-185C76FB06FD}"/>
    <cellStyle name="_Worksheet in LX Intervi Imobilizado_Modelo Consolidação 2009_Novo Gerencial - Estaduais_MC VN 2" xfId="304" xr:uid="{4A26BCFC-DC85-4144-8FB9-75ADC2040B5D}"/>
    <cellStyle name="_Worksheet in LX Intervi Imobilizado_Novo Gerencial - Estaduais Intervias" xfId="305" xr:uid="{DD728D59-0DB6-4A06-817E-2589CC8080B9}"/>
    <cellStyle name="_Worksheet in LX Intervi Imobilizado_Novo Gerencial - Estaduais Intervias 2" xfId="306" xr:uid="{2448C4DD-C22D-43F1-95E7-D10F7A293EA0}"/>
    <cellStyle name="£'000" xfId="307" xr:uid="{DDF89B88-A515-4645-9CFF-CC7A4C46EC1A}"/>
    <cellStyle name="£k" xfId="308" xr:uid="{A091062F-825E-454F-B3BA-BF2B1C281093}"/>
    <cellStyle name="=C:\WINNT\SYSTEM32\COMMAND.COM" xfId="309" xr:uid="{259E16C4-71B6-4C41-AFED-23C4E9629844}"/>
    <cellStyle name="=C:\WINNT35\SYSTEM32\COMMAND.COM" xfId="310" xr:uid="{D0ECE09E-D236-4463-8FC0-A0603AE19427}"/>
    <cellStyle name="0_DP_in" xfId="311" xr:uid="{B4699BBC-5153-404F-A8DF-367867B8137D}"/>
    <cellStyle name="0_DP_out" xfId="312" xr:uid="{DBF259AC-CA29-465A-84A2-15EABAB57242}"/>
    <cellStyle name="0000" xfId="313" xr:uid="{1CA0C9EB-44F7-4E5D-9776-1AAB8BCB7643}"/>
    <cellStyle name="000000" xfId="314" xr:uid="{547895D6-E780-467C-8D00-E268566EE0A4}"/>
    <cellStyle name="2_DP_in" xfId="315" xr:uid="{E744DADF-11D8-4798-9CCC-B44555897031}"/>
    <cellStyle name="2_DP_out" xfId="316" xr:uid="{0E94828A-9119-4D25-950B-9B2C189FE014}"/>
    <cellStyle name="20% - Accent1 2" xfId="318" xr:uid="{C6FB81E3-2765-468C-8DD0-D75E8910F5F1}"/>
    <cellStyle name="20% - Accent1 2 2" xfId="319" xr:uid="{696F3CB1-37FF-4615-946F-89A204D322B4}"/>
    <cellStyle name="20% - Accent1 3" xfId="320" xr:uid="{5DABCD5E-37F2-4809-BCB3-67823ABF5201}"/>
    <cellStyle name="20% - Accent1 4" xfId="321" xr:uid="{CDFF0206-962B-4B23-B345-CCD97F08C7A9}"/>
    <cellStyle name="20% - Accent1 5" xfId="317" xr:uid="{6C7D5E85-FFE5-4791-B1BC-CAB80EA5CACA}"/>
    <cellStyle name="20% - Accent2 2" xfId="323" xr:uid="{BC323E5C-3D3E-45C2-95E5-B0900B80E1AB}"/>
    <cellStyle name="20% - Accent2 2 2" xfId="324" xr:uid="{B288913A-9BC7-4CFE-BF13-5FF742C821BE}"/>
    <cellStyle name="20% - Accent2 3" xfId="325" xr:uid="{C97C0C27-36C4-4D7F-BABB-456D8D6F7F90}"/>
    <cellStyle name="20% - Accent2 4" xfId="326" xr:uid="{B2010463-225F-492D-B9DE-6AA5688BBEAE}"/>
    <cellStyle name="20% - Accent2 5" xfId="322" xr:uid="{D2825ACE-0866-49AF-8EB5-6FCE438F8CAD}"/>
    <cellStyle name="20% - Accent3 2" xfId="328" xr:uid="{35A0B469-F89E-447C-9C0C-37B02D32A915}"/>
    <cellStyle name="20% - Accent3 2 2" xfId="329" xr:uid="{43779D58-ED2A-4521-A9ED-EB10D7C489EB}"/>
    <cellStyle name="20% - Accent3 3" xfId="330" xr:uid="{B0838E52-F0BD-4C3F-AC0D-0A4D7F3AA1EB}"/>
    <cellStyle name="20% - Accent3 4" xfId="331" xr:uid="{789ECC25-8B1A-4156-BA4A-1D2222E44C46}"/>
    <cellStyle name="20% - Accent3 5" xfId="327" xr:uid="{B59CBE04-F89F-4FFB-B77F-2CA126575F83}"/>
    <cellStyle name="20% - Accent4 2" xfId="333" xr:uid="{CFFC2F8D-CF3E-41C4-BB68-09CDEC8B847B}"/>
    <cellStyle name="20% - Accent4 2 2" xfId="334" xr:uid="{73F134F9-D3B6-4890-A7D2-412B2ADABA15}"/>
    <cellStyle name="20% - Accent4 3" xfId="335" xr:uid="{F5412BFF-A510-4255-9408-5AFD168243F7}"/>
    <cellStyle name="20% - Accent4 4" xfId="336" xr:uid="{5CBCCF9A-014B-4C04-A391-F3388707B6B3}"/>
    <cellStyle name="20% - Accent4 5" xfId="332" xr:uid="{A5626707-B213-4979-8177-BA234F868B85}"/>
    <cellStyle name="20% - Accent5 2" xfId="338" xr:uid="{FEA596CD-26D8-4F10-AF5B-499A4D49E253}"/>
    <cellStyle name="20% - Accent5 2 2" xfId="339" xr:uid="{1AF44FB2-6EBB-4E9E-A4CD-BDC368481CE1}"/>
    <cellStyle name="20% - Accent5 3" xfId="340" xr:uid="{A5E8616D-1752-4D8D-8EF8-D6A31F82C505}"/>
    <cellStyle name="20% - Accent5 4" xfId="341" xr:uid="{768581AF-02B5-41C5-9231-D18D33B17F74}"/>
    <cellStyle name="20% - Accent5 5" xfId="337" xr:uid="{CD83061B-BB6C-469E-840D-46B613D776DB}"/>
    <cellStyle name="20% - Accent6 2" xfId="343" xr:uid="{84349F07-CEBE-40E6-90A0-F30770BBFE5C}"/>
    <cellStyle name="20% - Accent6 2 2" xfId="344" xr:uid="{79E35E1E-B2A6-423C-BE48-0325E284B73F}"/>
    <cellStyle name="20% - Accent6 3" xfId="345" xr:uid="{B328B730-93A3-47AD-8ED6-5AAD4FE4BEC3}"/>
    <cellStyle name="20% - Accent6 4" xfId="346" xr:uid="{104C0392-6E37-4BD7-8098-8327AF9CB4A6}"/>
    <cellStyle name="20% - Accent6 5" xfId="342" xr:uid="{6C64C726-0DAE-4EBC-B8E9-06A0C0EE9B02}"/>
    <cellStyle name="20% - Cor1" xfId="347" xr:uid="{2113E1A6-89ED-445C-9755-077570F1A614}"/>
    <cellStyle name="20% - Cor2" xfId="348" xr:uid="{49461DA5-916C-4017-BAD5-F27332EB6F00}"/>
    <cellStyle name="20% - Cor3" xfId="349" xr:uid="{DEDC3019-FCAD-46E6-809A-39A73EE688DA}"/>
    <cellStyle name="20% - Cor4" xfId="350" xr:uid="{40CBC2AF-8EF3-4B11-88AE-8B1EC8773804}"/>
    <cellStyle name="20% - Cor5" xfId="351" xr:uid="{D87E35FC-D43C-4C82-9475-84CBB5F846D2}"/>
    <cellStyle name="20% - Cor6" xfId="352" xr:uid="{7351ABB3-CCA8-44FE-868F-32A55BE817FE}"/>
    <cellStyle name="20% - Ênfase1" xfId="353" xr:uid="{2463D088-2A43-4033-BD92-8C91DA076B5F}"/>
    <cellStyle name="20% - Ênfase2" xfId="354" xr:uid="{666E7726-B4C9-4A14-8FA3-F6BD342D36C4}"/>
    <cellStyle name="20% - Ênfase3" xfId="355" xr:uid="{00FF8196-CBDC-4B56-97AC-27664A1AAF27}"/>
    <cellStyle name="20% - Ênfase4" xfId="356" xr:uid="{842A6483-0F6F-47D0-B841-98ECEDFEFC5D}"/>
    <cellStyle name="20% - Ênfase5" xfId="357" xr:uid="{8B46B3C7-1CDE-44FE-B117-DB95F016C99A}"/>
    <cellStyle name="20% - Ênfase6" xfId="358" xr:uid="{0BE3472A-E7E6-430B-B4F7-E2869C09DB02}"/>
    <cellStyle name="20% - Énfasis1 2" xfId="359" xr:uid="{5645FA07-198F-4439-A3EE-69A8F1E80036}"/>
    <cellStyle name="20% - Énfasis1 3" xfId="360" xr:uid="{C80C07C4-32C4-490E-A97A-46A139EE5197}"/>
    <cellStyle name="20% - Énfasis2 2" xfId="361" xr:uid="{1557EB99-5C9F-4263-90F8-C2D9663C7CED}"/>
    <cellStyle name="20% - Énfasis2 3" xfId="362" xr:uid="{1564EC11-73BA-4C34-811C-D55FB9701EC3}"/>
    <cellStyle name="20% - Énfasis3 2" xfId="363" xr:uid="{75F853D6-7B06-49BC-A450-762127394651}"/>
    <cellStyle name="20% - Énfasis3 3" xfId="364" xr:uid="{6F5DED06-F72D-488B-9B50-37B932887975}"/>
    <cellStyle name="20% - Énfasis4 2" xfId="365" xr:uid="{88D4ED8F-FFE2-4595-9943-972B371C0D3A}"/>
    <cellStyle name="20% - Énfasis4 3" xfId="366" xr:uid="{B02F392A-8F7F-4A94-BE3D-815EA1282584}"/>
    <cellStyle name="20% - Énfasis5 2" xfId="367" xr:uid="{A7E57511-6AB2-4DC3-A08E-895169DA2B0E}"/>
    <cellStyle name="20% - Énfasis5 3" xfId="368" xr:uid="{F8E2C3C3-8593-40B4-966E-C3C2EC97C39F}"/>
    <cellStyle name="20% - Énfasis6 2" xfId="369" xr:uid="{56C76C35-9D1E-415F-A459-B76EDEDD1E95}"/>
    <cellStyle name="20% - Énfasis6 3" xfId="370" xr:uid="{4A10F9C1-86BB-4E9F-B399-5132258A6465}"/>
    <cellStyle name="40% - Accent1 2" xfId="372" xr:uid="{35A3B383-5538-49E3-BC45-407B1C5FF406}"/>
    <cellStyle name="40% - Accent1 2 2" xfId="373" xr:uid="{6AECAE8E-1EBF-40CE-9078-25AF19E237A1}"/>
    <cellStyle name="40% - Accent1 3" xfId="374" xr:uid="{40E0904C-FC17-46D2-AC1B-2B702A593B41}"/>
    <cellStyle name="40% - Accent1 4" xfId="375" xr:uid="{AED4CA6F-A3D4-4704-9CCB-B327C9CB4CE6}"/>
    <cellStyle name="40% - Accent1 5" xfId="371" xr:uid="{14165758-2C1C-4E7D-BCDE-C16D0AD1DCD3}"/>
    <cellStyle name="40% - Accent2 2" xfId="377" xr:uid="{2118C994-17DF-4E12-99FB-3828F94E1217}"/>
    <cellStyle name="40% - Accent2 2 2" xfId="378" xr:uid="{0CBBFB10-D619-4BA4-8590-7DFCE181999D}"/>
    <cellStyle name="40% - Accent2 3" xfId="379" xr:uid="{3AA48683-852E-440A-81AA-2629B2701FB3}"/>
    <cellStyle name="40% - Accent2 4" xfId="380" xr:uid="{FE1D098B-FEC1-4A31-BF68-A29F25F9CECD}"/>
    <cellStyle name="40% - Accent2 5" xfId="376" xr:uid="{3E523AA6-C45F-42FE-B5D9-09392D95B4F1}"/>
    <cellStyle name="40% - Accent3 2" xfId="382" xr:uid="{5008D0BE-0B4A-4761-945D-68D3BF405FA5}"/>
    <cellStyle name="40% - Accent3 2 2" xfId="383" xr:uid="{781BC2EE-53AA-4B4A-B22F-787DDEA3CBF2}"/>
    <cellStyle name="40% - Accent3 3" xfId="384" xr:uid="{0AF54C1F-8E4A-4093-A7CE-3E4C82BE3B6A}"/>
    <cellStyle name="40% - Accent3 4" xfId="385" xr:uid="{FAAD5100-D88D-4C25-8062-8CB34205ED78}"/>
    <cellStyle name="40% - Accent3 5" xfId="381" xr:uid="{D8D10014-724B-43B0-B9D4-697DA392F13F}"/>
    <cellStyle name="40% - Accent4 2" xfId="387" xr:uid="{E44343A8-21A1-437D-9465-5EC9B08AD3BD}"/>
    <cellStyle name="40% - Accent4 2 2" xfId="388" xr:uid="{167BCE6E-2DB3-4B0F-AD64-C6433AC8B339}"/>
    <cellStyle name="40% - Accent4 3" xfId="389" xr:uid="{68C6CAE3-2B1F-4851-B89D-995F84FBC31E}"/>
    <cellStyle name="40% - Accent4 4" xfId="390" xr:uid="{864C735D-B66C-4807-AECC-263D4CD86EDC}"/>
    <cellStyle name="40% - Accent4 5" xfId="386" xr:uid="{B2CD11C6-F099-4BDA-89C5-DB902070D3FE}"/>
    <cellStyle name="40% - Accent5 2" xfId="392" xr:uid="{2DF348C1-C17F-4199-8DF6-0BDDBC0FE22D}"/>
    <cellStyle name="40% - Accent5 2 2" xfId="393" xr:uid="{81E45A44-E897-4F8F-895F-1CD919A8B292}"/>
    <cellStyle name="40% - Accent5 3" xfId="394" xr:uid="{7D24DE78-B870-4107-95A1-DABBA526B3A3}"/>
    <cellStyle name="40% - Accent5 4" xfId="395" xr:uid="{6D12BCA0-2B4F-4118-BFE8-E69EA8EF1AA2}"/>
    <cellStyle name="40% - Accent5 5" xfId="391" xr:uid="{8ABBA52F-F9B6-41E8-B05A-837490354C78}"/>
    <cellStyle name="40% - Accent6 2" xfId="397" xr:uid="{911F68E6-4490-4FAB-9E8F-40D281642ED7}"/>
    <cellStyle name="40% - Accent6 2 2" xfId="398" xr:uid="{DCF7D05F-14E2-4A47-8C38-FE739213BD82}"/>
    <cellStyle name="40% - Accent6 3" xfId="399" xr:uid="{ACE1661C-A890-4778-BCCA-2ABBF4836133}"/>
    <cellStyle name="40% - Accent6 4" xfId="400" xr:uid="{F4C851DE-2244-4989-B9BB-9E68F4D249DE}"/>
    <cellStyle name="40% - Accent6 5" xfId="396" xr:uid="{B95725FF-8900-4471-B87C-39FC910B31A7}"/>
    <cellStyle name="40% - Cor1" xfId="401" xr:uid="{FE70F863-6601-4200-A3CF-A273C58AE72A}"/>
    <cellStyle name="40% - Cor2" xfId="402" xr:uid="{A4BC073F-40EC-4683-BC92-1D7D01FC70A9}"/>
    <cellStyle name="40% - Cor3" xfId="403" xr:uid="{C0CB14BB-E0B6-4FDE-AA53-3231EF3992AA}"/>
    <cellStyle name="40% - Cor4" xfId="404" xr:uid="{E9295734-94A1-495C-AF4E-2819FD7C6BBC}"/>
    <cellStyle name="40% - Cor5" xfId="405" xr:uid="{B5D716F1-215B-4C78-9BC3-D5950252C839}"/>
    <cellStyle name="40% - Cor6" xfId="406" xr:uid="{D7908958-0F20-4E77-93B5-83E0A4D6D525}"/>
    <cellStyle name="40% - Ênfase1" xfId="407" xr:uid="{475B2F60-8DC3-4DAB-809B-D375A9198CF2}"/>
    <cellStyle name="40% - Ênfase2" xfId="408" xr:uid="{DA0CEAA6-8DAD-4CAF-858E-C4923DAECFD3}"/>
    <cellStyle name="40% - Ênfase3" xfId="409" xr:uid="{031B6ACB-AC6B-4936-86AB-955A6A9F4C92}"/>
    <cellStyle name="40% - Ênfase4" xfId="410" xr:uid="{18D83747-0BFC-4548-8D2E-50168D96437D}"/>
    <cellStyle name="40% - Ênfase5" xfId="411" xr:uid="{963556D2-9173-46B4-8570-E4DFF18E4AA0}"/>
    <cellStyle name="40% - Ênfase6" xfId="412" xr:uid="{F69ED375-E4B9-4EF6-AEDF-53DB82D0A0FB}"/>
    <cellStyle name="40% - Énfasis1 2" xfId="413" xr:uid="{3FC67C0B-7AA7-43CD-8E4F-27B2353FD922}"/>
    <cellStyle name="40% - Énfasis1 3" xfId="414" xr:uid="{CC8AC807-207F-4670-BAE7-E9617E5D500B}"/>
    <cellStyle name="40% - Énfasis2 2" xfId="415" xr:uid="{DFAAF66F-EEF8-4C87-A64B-5917CFB6C6AE}"/>
    <cellStyle name="40% - Énfasis2 3" xfId="416" xr:uid="{70C1D4FF-23F7-4FE9-8413-59CC38E66E60}"/>
    <cellStyle name="40% - Énfasis3 2" xfId="417" xr:uid="{EEDB859D-D1F4-4855-9EDA-C27ED8527F4A}"/>
    <cellStyle name="40% - Énfasis3 3" xfId="418" xr:uid="{08699138-633C-47A5-8985-1BDD1ADB5FAC}"/>
    <cellStyle name="40% - Énfasis4 2" xfId="419" xr:uid="{B2F39ADC-0D33-462A-96BC-2091F29BED7B}"/>
    <cellStyle name="40% - Énfasis4 3" xfId="420" xr:uid="{B223B472-70F1-42FE-99D6-2F3103B5B30A}"/>
    <cellStyle name="40% - Énfasis5 2" xfId="421" xr:uid="{6CBF16E9-6578-496D-A914-183313195767}"/>
    <cellStyle name="40% - Énfasis5 3" xfId="422" xr:uid="{F55AB946-1576-4857-9680-380411F79AEF}"/>
    <cellStyle name="40% - Énfasis6 2" xfId="423" xr:uid="{BE8DED9A-C9C0-48BD-A710-68A5BF7DC45A}"/>
    <cellStyle name="40% - Énfasis6 3" xfId="424" xr:uid="{76DBE322-8667-4133-891C-6CD03760C9D1}"/>
    <cellStyle name="60% - Accent1 2" xfId="425" xr:uid="{8AB0F87A-3BB2-43CE-A0F7-690E6ED16FDE}"/>
    <cellStyle name="60% - Accent2 2" xfId="426" xr:uid="{12748939-E804-4B04-A2C9-4492FAB0820A}"/>
    <cellStyle name="60% - Accent3 2" xfId="427" xr:uid="{DEF85FE6-BDDF-4907-A57F-232AA8CE3443}"/>
    <cellStyle name="60% - Accent4 2" xfId="428" xr:uid="{C4EEABB8-B815-477D-8A11-FE5C4461B1F0}"/>
    <cellStyle name="60% - Accent5 2" xfId="429" xr:uid="{13F95D6E-0978-4F4D-92CA-8B9E63AB80A2}"/>
    <cellStyle name="60% - Accent6 2" xfId="430" xr:uid="{B79A342B-893F-4649-9B93-978AD8BA1C2A}"/>
    <cellStyle name="60% - Cor1" xfId="431" xr:uid="{5F6780D9-0E83-419C-ABA1-B09D3B21137E}"/>
    <cellStyle name="60% - Cor2" xfId="432" xr:uid="{B6E7B0CB-4030-4412-8252-A39D0F737789}"/>
    <cellStyle name="60% - Cor3" xfId="433" xr:uid="{37ACA365-1E8D-49F2-9DC8-08434C3BA8F7}"/>
    <cellStyle name="60% - Cor4" xfId="434" xr:uid="{B5F8D5BB-FAE5-4408-BF08-73D9BEB5DD3D}"/>
    <cellStyle name="60% - Cor5" xfId="435" xr:uid="{53815D14-6FE1-4F24-8A5A-7ABA1AA65E9D}"/>
    <cellStyle name="60% - Cor6" xfId="436" xr:uid="{F3F272FD-17C6-4487-9523-D1134FE94E19}"/>
    <cellStyle name="60% - Ênfase1" xfId="437" xr:uid="{79F9A71E-56C7-4B59-A1F7-AB6D4DF294A2}"/>
    <cellStyle name="60% - Ênfase2" xfId="438" xr:uid="{C8235DC0-8FBC-45D3-BC76-3D4691900499}"/>
    <cellStyle name="60% - Ênfase3" xfId="439" xr:uid="{5182BEBB-4C6C-40E1-803A-93AC49C9123F}"/>
    <cellStyle name="60% - Ênfase4" xfId="440" xr:uid="{C38BF6C0-CA44-4886-966E-0D866932CBC8}"/>
    <cellStyle name="60% - Ênfase5" xfId="441" xr:uid="{EC63D39B-62F9-48C5-9DFF-57E89436F360}"/>
    <cellStyle name="60% - Ênfase6" xfId="442" xr:uid="{857DABA8-F7AD-4780-9A42-425000BDD3C9}"/>
    <cellStyle name="60% - Énfasis1 2" xfId="443" xr:uid="{E4113910-50E5-465B-B9D1-F1C7F8ADA59E}"/>
    <cellStyle name="60% - Énfasis1 3" xfId="444" xr:uid="{22089C86-39A4-4368-9C88-77A3F7017676}"/>
    <cellStyle name="60% - Énfasis2 2" xfId="445" xr:uid="{2B948F7D-684E-42A1-8725-33D0B7A8AF79}"/>
    <cellStyle name="60% - Énfasis2 3" xfId="446" xr:uid="{5DFEA046-F143-4035-A13D-A67DE54705ED}"/>
    <cellStyle name="60% - Énfasis3 2" xfId="447" xr:uid="{9C95B686-EBFE-43D2-9FB7-97ECCBD3D860}"/>
    <cellStyle name="60% - Énfasis3 3" xfId="448" xr:uid="{A2D94F21-04D4-4393-9F5C-643827620EF6}"/>
    <cellStyle name="60% - Énfasis4 2" xfId="449" xr:uid="{5E22074C-2964-4557-9375-8E4B23167637}"/>
    <cellStyle name="60% - Énfasis4 3" xfId="450" xr:uid="{96D6052C-B7C1-4207-8583-6C2B8CA98305}"/>
    <cellStyle name="60% - Énfasis5 2" xfId="451" xr:uid="{67430D43-8811-4A56-B3DB-3706A5199A01}"/>
    <cellStyle name="60% - Énfasis5 2 2" xfId="452" xr:uid="{10B39350-2557-4FC8-9530-25D27292C207}"/>
    <cellStyle name="60% - Énfasis5 2_Avance Mensual Mantto Mayor Mes Abril 2011 V Reprog Presup 105" xfId="453" xr:uid="{DD224C00-2873-4515-B091-E48957A33169}"/>
    <cellStyle name="60% - Énfasis5 3" xfId="454" xr:uid="{D5407927-BBF5-402B-A8A7-D68A47621737}"/>
    <cellStyle name="60% - Énfasis5 4" xfId="455" xr:uid="{37769DB0-59AC-4704-B2EE-06DB0CC92831}"/>
    <cellStyle name="60% - Énfasis5 5" xfId="456" xr:uid="{396342C8-C738-4B02-9EDA-6025CCD787BE}"/>
    <cellStyle name="60% - Énfasis5 6" xfId="457" xr:uid="{B06926F2-96AF-4CE2-AAA5-9EA698C7D22F}"/>
    <cellStyle name="60% - Énfasis5 7" xfId="458" xr:uid="{B3BB09A2-480E-49FB-A673-4E53A90FD090}"/>
    <cellStyle name="60% - Énfasis6 2" xfId="459" xr:uid="{AEC7F91E-0A6D-442D-8AA4-6CB2B24A4950}"/>
    <cellStyle name="60% - Énfasis6 3" xfId="460" xr:uid="{E2A905CE-01FB-42E8-BCD1-6B35FA73AB1A}"/>
    <cellStyle name="A_Millares borde" xfId="461" xr:uid="{E65D4D62-7F52-4516-BC93-0387F72FD3C0}"/>
    <cellStyle name="A_Millares borde 2" xfId="2728" xr:uid="{4EFE433F-ED4A-4936-B818-7CCF533E64F7}"/>
    <cellStyle name="A_Millares borde_7.OBRA EJECUTADA AGO-OCT 2010 (19jul10) vs 2" xfId="462" xr:uid="{F74F10B1-1760-4315-9DDF-CAE54D42DA95}"/>
    <cellStyle name="A_Millares borde_7.OBRA EJECUTADA AGO-OCT 2010 (19jul10) vs 2 2" xfId="2729" xr:uid="{7873042C-AFA3-48CB-91A1-9913D65FB58A}"/>
    <cellStyle name="A_Millares borde_Formato captura obra oct-dic 2010 (4)" xfId="463" xr:uid="{F6C21145-ABAE-4110-8956-D2A236D94283}"/>
    <cellStyle name="A_Millares borde_Formato captura obra oct-dic 2010 (4) 2" xfId="2730" xr:uid="{B979B600-27FD-4E90-BC64-868DCE9C0B02}"/>
    <cellStyle name="A_Millares borde_INTEGRACIONNIC AGOSTO 2010" xfId="464" xr:uid="{E9E7ABF4-1B34-49E3-9AD6-AE70BB32EE93}"/>
    <cellStyle name="A_Millares borde_INTEGRACIONNIC AGOSTO 2010 2" xfId="2731" xr:uid="{1DE1530E-1B61-4519-B394-0B9DBB40889B}"/>
    <cellStyle name="A_Millares borde_JORGE CASTRO OBRA EJECUTADA NOV-ENE 2010 (18OCT10)" xfId="465" xr:uid="{408F2CB7-0EAC-4F77-9FBD-D770DCE5668D}"/>
    <cellStyle name="A_Millares borde_JORGE CASTRO OBRA EJECUTADA NOV-ENE 2010 (18OCT10) 2" xfId="2732" xr:uid="{1252C21B-2DCE-4C5B-B4CB-CCA597662DE3}"/>
    <cellStyle name="A_Millares borde_Nuevo Modelo (saldo bloqueado)" xfId="466" xr:uid="{14745BA5-710A-4C6A-8942-18438CBC081E}"/>
    <cellStyle name="A_Millares borde_Nuevo Modelo (saldo bloqueado) 2" xfId="2733" xr:uid="{2F476CF2-70F4-4C98-910E-60A7C27F092E}"/>
    <cellStyle name="A_Millares borde_Nuevo Modelo Informe Flujos" xfId="467" xr:uid="{D2904CE0-A194-4297-AA08-40FDD13D8C07}"/>
    <cellStyle name="A_Millares borde_Nuevo Modelo Informe Flujos 2" xfId="2734" xr:uid="{3A1E3153-4988-435A-9AA7-6458493B822E}"/>
    <cellStyle name="A_Millares borde_RESUMEN NECESIDADES FEBRERO 09 (JO)" xfId="468" xr:uid="{006E1427-CC00-4E39-A1C5-0842F9AE629D}"/>
    <cellStyle name="A_Millares borde_RESUMEN NECESIDADES FEBRERO 09 (JO) 2" xfId="2735" xr:uid="{D5ED477E-DB2D-4001-A20D-E3F23282ACD3}"/>
    <cellStyle name="A_Millares borde_RESUMEN NECESIDADES FEBRERO 09 (JO)_7.OBRA EJECUTADA AGO-OCT 2010 (19jul10) vs 2" xfId="469" xr:uid="{96A7038C-A43B-4054-A22B-57854FCE3BBB}"/>
    <cellStyle name="A_Millares borde_RESUMEN NECESIDADES FEBRERO 09 (JO)_7.OBRA EJECUTADA AGO-OCT 2010 (19jul10) vs 2 2" xfId="2736" xr:uid="{E201F1D6-3B61-48F4-AF4E-D079722FC705}"/>
    <cellStyle name="A_Millares borde_RESUMEN NECESIDADES FEBRERO 09 (JO)_FASE I" xfId="470" xr:uid="{08F2B737-39CE-4CF5-9072-3C538C24E548}"/>
    <cellStyle name="A_Millares borde_RESUMEN NECESIDADES FEBRERO 09 (JO)_FASE I 2" xfId="2737" xr:uid="{1A93E55C-3723-41CE-B1C4-72FF0E8E82D2}"/>
    <cellStyle name="A_Millares borde_RESUMEN NECESIDADES FEBRERO 09 (JO)_FASE I_7.OBRA EJECUTADA AGO-OCT 2010 (19jul10) vs 2" xfId="471" xr:uid="{983FA31C-93EA-4ADC-B570-58C238D25FCD}"/>
    <cellStyle name="A_Millares borde_RESUMEN NECESIDADES FEBRERO 09 (JO)_FASE I_7.OBRA EJECUTADA AGO-OCT 2010 (19jul10) vs 2 2" xfId="2738" xr:uid="{BD0D9876-1CBA-4086-9DA4-B889AACC20D4}"/>
    <cellStyle name="A_Millares borde_RESUMEN NECESIDADES FEBRERO 09 (JO)_FASE I_Formato captura obra oct-dic 2010 (4)" xfId="472" xr:uid="{5196C4D3-812D-4588-8A1D-AD43CA1DE395}"/>
    <cellStyle name="A_Millares borde_RESUMEN NECESIDADES FEBRERO 09 (JO)_FASE I_Formato captura obra oct-dic 2010 (4) 2" xfId="2739" xr:uid="{94DC3511-A361-4D88-B80C-9F15EE2F7613}"/>
    <cellStyle name="A_Millares borde_RESUMEN NECESIDADES FEBRERO 09 (JO)_FASE I_JORGE CASTRO OBRA EJECUTADA NOV-ENE 2010 (18OCT10)" xfId="473" xr:uid="{A9FBEBA5-124A-48DE-8BF3-185D77E32B58}"/>
    <cellStyle name="A_Millares borde_RESUMEN NECESIDADES FEBRERO 09 (JO)_FASE I_JORGE CASTRO OBRA EJECUTADA NOV-ENE 2010 (18OCT10) 2" xfId="2740" xr:uid="{1D6CAFFB-331C-44AB-A433-F2F1246BC997}"/>
    <cellStyle name="A_Millares borde_RESUMEN NECESIDADES FEBRERO 09 (JO)_Formato captura obra oct-dic 2010 (4)" xfId="474" xr:uid="{52FC147B-EF44-4E32-85C5-85E02DC404FC}"/>
    <cellStyle name="A_Millares borde_RESUMEN NECESIDADES FEBRERO 09 (JO)_Formato captura obra oct-dic 2010 (4) 2" xfId="2741" xr:uid="{30483074-5B6A-44AF-9723-445363ECA2EE}"/>
    <cellStyle name="A_Millares borde_RESUMEN NECESIDADES FEBRERO 09 (JO)_JORGE CASTRO OBRA EJECUTADA NOV-ENE 2010 (18OCT10)" xfId="475" xr:uid="{5FADFA9D-B31C-4007-9D96-F666B35F6CE5}"/>
    <cellStyle name="A_Millares borde_RESUMEN NECESIDADES FEBRERO 09 (JO)_JORGE CASTRO OBRA EJECUTADA NOV-ENE 2010 (18OCT10) 2" xfId="2742" xr:uid="{6085D427-3CD2-409F-965A-4375ACD9B96A}"/>
    <cellStyle name="A_Millares borde_Resumen tesorería Anual (BaseTrimestral) corregido" xfId="476" xr:uid="{B667E810-6B3D-4917-BE44-305FD63EE54F}"/>
    <cellStyle name="A_Millares borde_Resumen tesorería Anual (BaseTrimestral) corregido 2" xfId="2743" xr:uid="{EF169753-9BDE-4A1C-8E6C-4CFE9D1E3583}"/>
    <cellStyle name="A_Millares borde_Resumen tesorería Anual (BaseTrimestral) corregido_7.OBRA EJECUTADA AGO-OCT 2010 (19jul10) vs 2" xfId="477" xr:uid="{DF58FA88-A3AA-4CBA-BA6A-3EFF6A171342}"/>
    <cellStyle name="A_Millares borde_Resumen tesorería Anual (BaseTrimestral) corregido_7.OBRA EJECUTADA AGO-OCT 2010 (19jul10) vs 2 2" xfId="2744" xr:uid="{97D9220C-DF3E-47FA-A10D-C7ED5F742260}"/>
    <cellStyle name="A_Millares borde_Resumen tesorería Anual (BaseTrimestral) corregido_Formato captura obra oct-dic 2010 (4)" xfId="478" xr:uid="{862C2F92-8BBC-4B11-A7C1-7CE01FFC9B34}"/>
    <cellStyle name="A_Millares borde_Resumen tesorería Anual (BaseTrimestral) corregido_Formato captura obra oct-dic 2010 (4) 2" xfId="2745" xr:uid="{F964BE71-4BB5-4C51-A5C7-6938DA830835}"/>
    <cellStyle name="A_Millares borde_Resumen tesorería Anual (BaseTrimestral) corregido_JORGE CASTRO OBRA EJECUTADA NOV-ENE 2010 (18OCT10)" xfId="479" xr:uid="{7975F7AB-6722-4D9B-8678-D8B50F0494FE}"/>
    <cellStyle name="A_Millares borde_Resumen tesorería Anual (BaseTrimestral) corregido_JORGE CASTRO OBRA EJECUTADA NOV-ENE 2010 (18OCT10) 2" xfId="2746" xr:uid="{4A717F86-C485-4571-8D44-2CDCA00B26FF}"/>
    <cellStyle name="A_Millares borde_Resumen tesorería Anual (BaseTrimestral) corregido_Libro1" xfId="480" xr:uid="{88422AC5-823D-4C92-956F-360FA42AD4AD}"/>
    <cellStyle name="A_Millares borde_Resumen tesorería Anual (BaseTrimestral) corregido_Libro1 2" xfId="2747" xr:uid="{C529A03C-EFF6-46FF-8846-2AF77C0FB7A7}"/>
    <cellStyle name="A_Millares borde_Resumen tesorería Anual (BaseTrimestral) corregido_VB Solicitud de recursos 1era quincena Feb09" xfId="481" xr:uid="{77C05381-7F9D-4102-BD8D-C0A41630A2AA}"/>
    <cellStyle name="A_Millares borde_Resumen tesorería Anual (BaseTrimestral) corregido_VB Solicitud de recursos 1era quincena Feb09 2" xfId="2748" xr:uid="{89DDAF95-22C9-47D2-9DD9-2A7B1A3E61A5}"/>
    <cellStyle name="A3 297 x 420 mm" xfId="482" xr:uid="{3CDF13F4-23E1-43D4-9AA4-04737133ABFD}"/>
    <cellStyle name="AA Nombre" xfId="483" xr:uid="{B8317D17-4470-485C-819C-14FA44855E56}"/>
    <cellStyle name="Accent1 2" xfId="484" xr:uid="{BDE08FD5-A731-4D34-9F34-0D0AD492E502}"/>
    <cellStyle name="Accent2 2" xfId="485" xr:uid="{FD0417F1-9417-4EF3-AE3E-3423CC0D9B08}"/>
    <cellStyle name="Accent3 2" xfId="486" xr:uid="{C05BB95C-DFB1-4BE1-A936-F8CEAD0FC1D1}"/>
    <cellStyle name="Accent4 2" xfId="487" xr:uid="{82C144F3-DECC-4A23-A79B-73581172B938}"/>
    <cellStyle name="Accent5 2" xfId="488" xr:uid="{8A734CFF-8F37-4C2B-95B9-FE9A154129ED}"/>
    <cellStyle name="Accent6 2" xfId="489" xr:uid="{396F3910-438D-47C3-A071-92F075D7624A}"/>
    <cellStyle name="Account" xfId="490" xr:uid="{E0F8FC04-01E1-432D-BA3E-D7526A349CBA}"/>
    <cellStyle name="Account 2" xfId="491" xr:uid="{1CEB98B7-45CB-4884-B615-75C5F539AC16}"/>
    <cellStyle name="Account 3" xfId="492" xr:uid="{2C5AD62D-3052-4997-A7C4-225780A89DBD}"/>
    <cellStyle name="active" xfId="493" xr:uid="{2A39C5D9-926B-4259-BDD0-F239AC955FBD}"/>
    <cellStyle name="Actual Date" xfId="494" xr:uid="{2351FBCA-EF55-4387-9B32-9E0DB9DFF9E9}"/>
    <cellStyle name="AFE" xfId="495" xr:uid="{D85FF86F-C856-494A-82F4-9AC699DB744B}"/>
    <cellStyle name="AFE 2" xfId="496" xr:uid="{3AAAD838-7172-4C9B-93E9-185AD91D52DB}"/>
    <cellStyle name="AFE 2 2" xfId="497" xr:uid="{4ADF2160-5017-4836-AD17-D16134034168}"/>
    <cellStyle name="AFE 3" xfId="498" xr:uid="{C1B67D09-08E3-4692-A9F3-7340772423AD}"/>
    <cellStyle name="AFE 3 2" xfId="499" xr:uid="{962DE1EE-DFA1-4065-8103-6C97EC2A3CF9}"/>
    <cellStyle name="Amarelocot" xfId="500" xr:uid="{1F7BE07D-9B77-4EA9-A3F4-5DC328357704}"/>
    <cellStyle name="Anos" xfId="501" xr:uid="{81AD32A9-B20F-4CE7-A93E-7F51549097FF}"/>
    <cellStyle name="ÀP" xfId="502" xr:uid="{D222FB64-2F7F-4237-A480-4144B1B18C1E}"/>
    <cellStyle name="ÀP 2" xfId="503" xr:uid="{C964ADBA-6458-4BE7-9143-A8B8A3195A2D}"/>
    <cellStyle name="ÀP 2 2" xfId="504" xr:uid="{B3D4400F-3284-48A1-9A78-0BC34EE580CD}"/>
    <cellStyle name="apoyo" xfId="505" xr:uid="{35EF92D7-4E5F-40E8-B531-4BA3C1F922AF}"/>
    <cellStyle name="Arial" xfId="506" xr:uid="{E083DDE2-2521-4FA6-A729-B395C20EAAE4}"/>
    <cellStyle name="Arial 10" xfId="507" xr:uid="{2AD03AE6-FDE2-479C-BD3C-D9C9A5E0D9B2}"/>
    <cellStyle name="Arial 10 2" xfId="508" xr:uid="{2A797A20-E2FF-4FBD-A6D6-554457E8B45E}"/>
    <cellStyle name="Arial 10 2 2" xfId="509" xr:uid="{16F5907F-21B2-4CDA-958A-E25BDF47E6CC}"/>
    <cellStyle name="Arial 10 3" xfId="510" xr:uid="{3B544D53-20FA-49DC-83E4-3EE7ABB5CEFF}"/>
    <cellStyle name="Arial 10 3 2" xfId="511" xr:uid="{D9307372-CB16-4DAC-8E45-ED303181C685}"/>
    <cellStyle name="Arial 12" xfId="512" xr:uid="{3D37340F-C99F-4488-AC38-1E3D341635A9}"/>
    <cellStyle name="arial_Optimus Model v 25" xfId="513" xr:uid="{C5C7D8B9-0D6F-40E7-9D3B-05FC2EFF4619}"/>
    <cellStyle name="assumption" xfId="514" xr:uid="{B25405F4-BF73-41FF-9EFE-3FDAFAC2C29B}"/>
    <cellStyle name="assumption 1" xfId="515" xr:uid="{B94BE82E-3A7B-46C1-BD45-1029860C4565}"/>
    <cellStyle name="assumption 2" xfId="516" xr:uid="{A9F78803-B4C3-49BC-A3B5-DF14529324F0}"/>
    <cellStyle name="assumption 4" xfId="517" xr:uid="{DFFE69F3-BBE9-4277-A4C5-35D7D2275E68}"/>
    <cellStyle name="Assumption Date" xfId="518" xr:uid="{A8DF22F4-213A-4146-B2C4-D34DFCB85FAA}"/>
    <cellStyle name="b475" xfId="519" xr:uid="{5A6BD84B-1A3E-4F73-82AC-AA195A386512}"/>
    <cellStyle name="Bad 2" xfId="520" xr:uid="{43B2602B-8BA1-4B0A-A6E4-154F868DBDA2}"/>
    <cellStyle name="blank" xfId="521" xr:uid="{8A1D9281-D594-4F81-8076-85F33CE38024}"/>
    <cellStyle name="BlankRow" xfId="522" xr:uid="{2D0B2C80-B89D-4924-B8EF-03C91B2A1B49}"/>
    <cellStyle name="Blue" xfId="523" xr:uid="{820E9C99-F7DD-4EC6-96E3-AFBC52CE6F39}"/>
    <cellStyle name="Blue Title" xfId="524" xr:uid="{066E8026-EC89-4ADF-B31D-C00E0DE08AB9}"/>
    <cellStyle name="bluenodec" xfId="525" xr:uid="{8ACB151C-60F7-4964-8357-F384980E702A}"/>
    <cellStyle name="bluepercent" xfId="526" xr:uid="{D69AB88D-56EF-4B0B-AA97-70F20D7B355C}"/>
    <cellStyle name="bluepercent 2" xfId="527" xr:uid="{1D908B69-390B-447D-962F-232B43E306D7}"/>
    <cellStyle name="bluepercent 3" xfId="528" xr:uid="{D642988E-49BC-4BF1-8171-4546EB8401D7}"/>
    <cellStyle name="Body" xfId="529" xr:uid="{C73EB512-F922-41F9-8406-76981CABE415}"/>
    <cellStyle name="BoldLineDescription" xfId="530" xr:uid="{A360B743-6FC7-4767-810E-41A0E38F8A73}"/>
    <cellStyle name="BoldUnderline" xfId="531" xr:uid="{173EF263-5D19-4CF2-A6CD-650CBEA0AC11}"/>
    <cellStyle name="Bom" xfId="532" xr:uid="{8F7B9108-D246-40EC-8443-2620BAAAE413}"/>
    <cellStyle name="Borde gris" xfId="533" xr:uid="{9B43B2C7-9594-4063-A429-B8A356A22B17}"/>
    <cellStyle name="Borde gris 2" xfId="534" xr:uid="{CAC3AFDA-8AE8-4336-84A5-32F99AA50D8B}"/>
    <cellStyle name="Borde gris 3" xfId="2749" xr:uid="{02FE70E3-0E7E-4D60-A774-C07D8273C241}"/>
    <cellStyle name="Bottom Edge" xfId="535" xr:uid="{89EC27CF-A87F-4556-8A17-49182252815A}"/>
    <cellStyle name="Bottom Edge 2" xfId="536" xr:uid="{AE735390-0425-4F8C-93C1-4C8DEC1CDE52}"/>
    <cellStyle name="Bottom Edge 2 2" xfId="537" xr:uid="{630D1169-2696-4A92-8E55-57BBF09BF499}"/>
    <cellStyle name="Bottom Edge 2 3" xfId="2751" xr:uid="{724D4B3A-7C5C-426E-BC4F-EBA17465A2DD}"/>
    <cellStyle name="Bottom Edge 3" xfId="538" xr:uid="{120638DF-82C5-4993-BC4F-AAD8EA896E0D}"/>
    <cellStyle name="Bottom Edge 3 2" xfId="539" xr:uid="{0693D397-02A7-4B4E-A92F-0A87DF970816}"/>
    <cellStyle name="Bottom Edge 3 3" xfId="2752" xr:uid="{2E65EA42-B728-40B0-A907-89D273E4B5F7}"/>
    <cellStyle name="Bottom Edge 4" xfId="2750" xr:uid="{54BC6E53-A71D-420F-B8B1-C18D556FE7A4}"/>
    <cellStyle name="Brand Default" xfId="540" xr:uid="{5FE8ECB6-04D5-46D8-B801-A4F9BA8EF9AF}"/>
    <cellStyle name="British Pound" xfId="541" xr:uid="{0C8F189B-DA5E-4D2C-8AF7-4134E661E91E}"/>
    <cellStyle name="Buena 2" xfId="542" xr:uid="{EA9E4572-CFEA-4F1F-8793-72437FC276F2}"/>
    <cellStyle name="Buena 3" xfId="543" xr:uid="{40A39EF7-715F-4C64-AE38-A41EE54058C7}"/>
    <cellStyle name="bullet" xfId="544" xr:uid="{3F382E85-C79A-4258-BE5D-D647F0AED264}"/>
    <cellStyle name="CABEÇALHO" xfId="545" xr:uid="{315F53BC-7421-4A41-A99D-06658171E759}"/>
    <cellStyle name="Cabeçalho 1" xfId="546" xr:uid="{65B1BC0D-BB9F-43D3-91EF-4C7A14E25435}"/>
    <cellStyle name="Cabeçalho 2" xfId="547" xr:uid="{6871781B-FCD3-474E-8BD4-4825CC475E99}"/>
    <cellStyle name="Cabeçalho 3" xfId="548" xr:uid="{880A1047-AF73-4F16-846F-136028ED6C43}"/>
    <cellStyle name="Cabeçalho 4" xfId="549" xr:uid="{72EE2AB7-E3B8-4C78-88E8-C039FD2AF2AA}"/>
    <cellStyle name="CABEÇALHO2" xfId="550" xr:uid="{02312471-BE62-4EC6-B317-E7817FFF63CD}"/>
    <cellStyle name="Cabecera 1" xfId="551" xr:uid="{A64BAE5D-AAB6-4D70-8A0F-7EC197FDCD03}"/>
    <cellStyle name="Cabecera 1 2" xfId="552" xr:uid="{2C722160-2390-4070-869F-DEF02611E4A9}"/>
    <cellStyle name="Cabecera 1_130128-CEM_Serie Reequilibrio-env INTECSA RampUp10%-ext2051" xfId="553" xr:uid="{063B6E5B-7877-477C-BABB-FB7FEA700796}"/>
    <cellStyle name="Cabecera 2" xfId="554" xr:uid="{756D420B-B1D3-4903-BBF8-42CD2AEA52D6}"/>
    <cellStyle name="Cabecera 2 2" xfId="555" xr:uid="{A34A567E-71ED-4E22-938A-28F2CFD939D0}"/>
    <cellStyle name="Cabecera 2_130128-CEM_Serie Reequilibrio-env INTECSA RampUp10%-ext2051" xfId="556" xr:uid="{209F4821-815A-4181-B475-ACA76D0B0182}"/>
    <cellStyle name="Calander_heading" xfId="557" xr:uid="{2DE18D70-615C-4527-A8EE-A0E76F69F8DD}"/>
    <cellStyle name="Calc" xfId="558" xr:uid="{D7105098-E50F-4801-9595-D71AE44CB595}"/>
    <cellStyle name="Calc - Blue" xfId="559" xr:uid="{BE497F7A-1529-4379-A3B6-BB5CB3DDDBA8}"/>
    <cellStyle name="Calc - Feed" xfId="560" xr:uid="{F1E0AEA1-2FDD-49B6-918B-CC3E776F754B}"/>
    <cellStyle name="Calc - Green" xfId="561" xr:uid="{BF1D0B5A-92A0-4C3D-8866-CCAA70AD108B}"/>
    <cellStyle name="Calc - Grey" xfId="562" xr:uid="{DADFD72B-4A45-4373-81E1-E091D872F718}"/>
    <cellStyle name="Calc - Index" xfId="563" xr:uid="{6B12A0E1-55D4-40EC-99EA-DE1C5FE243DC}"/>
    <cellStyle name="Calc - White" xfId="564" xr:uid="{40FA5C53-6879-4197-A2B6-1B699C8B50C7}"/>
    <cellStyle name="Calc - yellow" xfId="565" xr:uid="{B0A3EC78-5408-4FC8-8D2C-ACD365FD5C4D}"/>
    <cellStyle name="Calc Currency (0)" xfId="566" xr:uid="{91D240C3-B13F-4996-9153-C84AFE9670F6}"/>
    <cellStyle name="Calc Currency (0) 2" xfId="567" xr:uid="{9719A55B-024A-4E4B-858C-EF5EE7E59DFD}"/>
    <cellStyle name="Calc Currency (0) 3" xfId="568" xr:uid="{80023980-F6A2-48BA-B332-D156490DBB3B}"/>
    <cellStyle name="Calc Currency (2)" xfId="569" xr:uid="{BC31AC03-898C-43A3-A815-8FCB9A8E8EF7}"/>
    <cellStyle name="Calc Percent (0)" xfId="570" xr:uid="{D9225BB3-35A9-4765-8FC9-A88893729C4F}"/>
    <cellStyle name="Calc Percent (1)" xfId="571" xr:uid="{5CB51BA2-347C-46E6-85D8-7938DC5706AA}"/>
    <cellStyle name="Calc Percent (1) 2" xfId="572" xr:uid="{777B0FF6-A92C-41C4-9300-5F376837BC5B}"/>
    <cellStyle name="Calc Percent (1) 3" xfId="573" xr:uid="{8CFD7123-2F2D-4841-87CB-837F3BC3BFD4}"/>
    <cellStyle name="Calc Percent (2)" xfId="574" xr:uid="{96DE5DE0-6394-404B-8DAE-58AE5C40BA6B}"/>
    <cellStyle name="Calc Percent (2) 2" xfId="575" xr:uid="{8D295379-DBC3-4879-B58D-50A22EF265E4}"/>
    <cellStyle name="Calc Percent (2) 3" xfId="576" xr:uid="{31E02C6A-E679-45D1-960A-9F10F25EBD3E}"/>
    <cellStyle name="Calc Units (0)" xfId="577" xr:uid="{F3FE46EB-8986-413D-B72A-C8AF3CDEF5C2}"/>
    <cellStyle name="Calc Units (0) 2" xfId="578" xr:uid="{8DA0D0B0-7C82-448F-89C2-DD3849D39309}"/>
    <cellStyle name="Calc Units (0) 3" xfId="579" xr:uid="{9B6FCC86-788D-48D9-8129-37706609A72D}"/>
    <cellStyle name="Calc Units (1)" xfId="580" xr:uid="{114E88ED-D8B5-4BC6-86D0-EC88AB572F59}"/>
    <cellStyle name="Calc Units (1) 2" xfId="581" xr:uid="{FA2AC300-7DB5-4AA0-810E-907A28F1E753}"/>
    <cellStyle name="Calc Units (1) 3" xfId="582" xr:uid="{8560CA41-87F2-47DB-87D8-8F6A6243781F}"/>
    <cellStyle name="Calc Units (2)" xfId="583" xr:uid="{7B501FA8-9378-429E-BD89-8E28522B5618}"/>
    <cellStyle name="Calc_BizMo" xfId="584" xr:uid="{B6162B23-8803-4F59-9DB6-023CF9F27F99}"/>
    <cellStyle name="Calculation 2" xfId="586" xr:uid="{A30AA650-FCFA-47EC-9935-8C83F90DE0D8}"/>
    <cellStyle name="Calculation 2 2" xfId="2754" xr:uid="{FECFBCD8-96C2-47C0-B567-F4D84E9723F9}"/>
    <cellStyle name="Calculation 3" xfId="585" xr:uid="{E7ADB226-94E2-4175-BB98-D261B60DDD32}"/>
    <cellStyle name="Calculation 3 2" xfId="2753" xr:uid="{5C06A5BA-D741-4325-BFB3-549042A4B94D}"/>
    <cellStyle name="Cálculo 2" xfId="587" xr:uid="{2FB4BC49-B6A2-496F-9166-37E52E2EF960}"/>
    <cellStyle name="Cálculo 2 2" xfId="2755" xr:uid="{ED07104A-69D7-4E86-A207-BF48C4144C77}"/>
    <cellStyle name="Cálculo 3" xfId="588" xr:uid="{856DE8A7-4383-43FA-9AAF-F90816BBCF16}"/>
    <cellStyle name="Cálculo 3 2" xfId="2756" xr:uid="{2D935316-0923-412D-A483-A90A4D93ACBA}"/>
    <cellStyle name="Case" xfId="589" xr:uid="{B50C9953-7806-4AAC-8533-72ACD4B21C3D}"/>
    <cellStyle name="Celda 0" xfId="590" xr:uid="{50431A96-454D-4D24-94FC-9CAD4285F503}"/>
    <cellStyle name="Celda 0 2" xfId="591" xr:uid="{4BF17B08-B5EF-45D6-B13D-14A6A6544B08}"/>
    <cellStyle name="Celda 1" xfId="592" xr:uid="{83E7BE6D-9019-43A3-8E6B-489FDE2B3B97}"/>
    <cellStyle name="Celda 1 2" xfId="593" xr:uid="{7AD406C4-F5D9-4F8F-9FE0-65ACCC55DEBC}"/>
    <cellStyle name="Celda de comprobación 2" xfId="594" xr:uid="{3A3C4ECF-641D-488D-8345-2C8AC77CFFBF}"/>
    <cellStyle name="Celda de comprobación 3" xfId="595" xr:uid="{FC447588-7BFD-4A19-B346-1D71B4FD05A0}"/>
    <cellStyle name="Celda N" xfId="596" xr:uid="{BDC09E04-B047-4697-A521-DFE78F19899C}"/>
    <cellStyle name="Celda N 2" xfId="597" xr:uid="{0009CDFC-16F9-4A34-8DA6-BD2F856B3016}"/>
    <cellStyle name="Celda vinculada 2" xfId="598" xr:uid="{035E378F-CA94-4B05-A936-9393D13CDC8B}"/>
    <cellStyle name="Celda vinculada 3" xfId="599" xr:uid="{8FEC7735-2F24-486C-805A-484F3BD8F676}"/>
    <cellStyle name="Célula de Verificação" xfId="600" xr:uid="{F374C564-D333-4B9F-B645-83A7FFE915CB}"/>
    <cellStyle name="Célula Ligada" xfId="601" xr:uid="{4EBFF5A4-38F4-4B8E-9441-0A76A14CCD8C}"/>
    <cellStyle name="Célula Vinculada" xfId="602" xr:uid="{08964897-6E7B-43F4-8117-10678C2F136A}"/>
    <cellStyle name="Centered Heading" xfId="603" xr:uid="{778B838D-33A3-42B4-9650-6CC413AE345A}"/>
    <cellStyle name="CenterHead" xfId="604" xr:uid="{83160FB8-4D49-44E1-AA05-2A5A01059CF1}"/>
    <cellStyle name="Cents" xfId="605" xr:uid="{54CDD731-5DE1-4744-A1ED-ECE1A0AD0371}"/>
    <cellStyle name="Cents 2" xfId="606" xr:uid="{CA858448-ED74-4C92-8AA9-7334C25E604C}"/>
    <cellStyle name="Cents 3" xfId="607" xr:uid="{058F00A6-90C9-4DA1-AA9B-88814D11B703}"/>
    <cellStyle name="Ceteracross" xfId="608" xr:uid="{4DD49017-F90C-405C-B5C2-2BBF478FC444}"/>
    <cellStyle name="Check" xfId="609" xr:uid="{7F8B7794-02B1-40B4-902F-C239D999AEBD}"/>
    <cellStyle name="Check Box" xfId="610" xr:uid="{8272C810-5F45-41B1-A4C7-C7152466EDF5}"/>
    <cellStyle name="Check Box Input" xfId="611" xr:uid="{00359324-E663-4035-8AAA-D43E5F44F2CE}"/>
    <cellStyle name="Check Box_First Capital Connect Financial Model" xfId="612" xr:uid="{B07CC6AB-061D-49F4-9547-3CD53CD462F5}"/>
    <cellStyle name="Check Cell 2" xfId="613" xr:uid="{FE6E141B-5AE9-478B-9891-BC2A2FC4EE5E}"/>
    <cellStyle name="Choose Number" xfId="614" xr:uid="{22BBF7C1-4147-4F39-9774-7ACFA6AB7F0E}"/>
    <cellStyle name="Column Title" xfId="615" xr:uid="{C7D89A77-711D-498E-A1E7-9F2C46BE6707}"/>
    <cellStyle name="Column_Title" xfId="616" xr:uid="{69560F97-0F53-4FC9-BEB6-C01DD7159467}"/>
    <cellStyle name="ColumnHeaderNormal" xfId="617" xr:uid="{F1D413DB-15E3-4E43-AEF4-FDEA39F190E0}"/>
    <cellStyle name="Comma  - Style1" xfId="619" xr:uid="{A5CC54AE-0EB3-4281-A2C7-F6E17175C7A7}"/>
    <cellStyle name="Comma  - Style1 2" xfId="620" xr:uid="{F95E0D6F-0BC5-43FC-B31D-B487E8CF76BE}"/>
    <cellStyle name="Comma  - Style1 3" xfId="621" xr:uid="{0CEC51C3-C2DB-410B-82BE-7FB847E29A3C}"/>
    <cellStyle name="Comma  - Style1_AUTOVIAS TESORERIA Marzo 2010 (Formato España)" xfId="622" xr:uid="{5AAA91CB-EBE4-44C6-8219-52E4B932CEB0}"/>
    <cellStyle name="Comma  - Style2" xfId="623" xr:uid="{458B35CE-1934-4F8A-BB2F-D6548CF387D8}"/>
    <cellStyle name="Comma  - Style2 2" xfId="624" xr:uid="{CF6D1FAB-25C8-4DD3-BDDA-679DC5F1CA19}"/>
    <cellStyle name="Comma  - Style2 3" xfId="625" xr:uid="{C289648B-A78C-46FA-B129-39E7F7B2EED0}"/>
    <cellStyle name="Comma  - Style3" xfId="626" xr:uid="{A61F2490-41F1-4556-855C-8F00CFB57BCC}"/>
    <cellStyle name="Comma  - Style3 2" xfId="627" xr:uid="{1B305024-E9EA-4DA7-8003-00D6DC337A00}"/>
    <cellStyle name="Comma  - Style3 3" xfId="628" xr:uid="{40385583-1564-4D61-AFA2-B41EBF87FE56}"/>
    <cellStyle name="Comma  - Style4" xfId="629" xr:uid="{0C3B8F6A-9865-421E-BBF4-8C4A2592329F}"/>
    <cellStyle name="Comma  - Style4 2" xfId="630" xr:uid="{B3BDBD34-D3EF-4D84-8A02-33DB4A51CC1C}"/>
    <cellStyle name="Comma  - Style4 3" xfId="631" xr:uid="{369B93DC-281F-4C6A-8D04-35920968BDA1}"/>
    <cellStyle name="Comma  - Style5" xfId="632" xr:uid="{17B11617-D633-406D-9BBD-93F4EDC0C59B}"/>
    <cellStyle name="Comma  - Style5 2" xfId="633" xr:uid="{478C8831-6987-4B88-989A-C6445C90DEEB}"/>
    <cellStyle name="Comma  - Style5 3" xfId="634" xr:uid="{237292F1-1DF7-49E3-9B37-3E1FF113C4E2}"/>
    <cellStyle name="Comma  - Style6" xfId="635" xr:uid="{4BDC8904-2862-42AF-B8AC-1CB0796B111B}"/>
    <cellStyle name="Comma  - Style6 2" xfId="636" xr:uid="{7C23C103-6909-4D49-827A-7DF93794D8F8}"/>
    <cellStyle name="Comma  - Style6 3" xfId="637" xr:uid="{1F90939C-A55F-4A7B-A02B-4AD7C73D3026}"/>
    <cellStyle name="Comma  - Style7" xfId="638" xr:uid="{E3A2D180-3CEB-4A0C-8433-A5306D148FCE}"/>
    <cellStyle name="Comma  - Style7 2" xfId="639" xr:uid="{B236F427-35F2-46A2-9DE5-0102065F56EB}"/>
    <cellStyle name="Comma  - Style7 3" xfId="640" xr:uid="{1E8E2243-0FD8-4F62-AA03-1913E9BEDBF5}"/>
    <cellStyle name="Comma  - Style8" xfId="641" xr:uid="{17C71B22-675D-43F9-86FF-8BD32DFBE096}"/>
    <cellStyle name="Comma  - Style8 2" xfId="642" xr:uid="{7A60FF78-1AA1-4843-80A9-830726D64DA4}"/>
    <cellStyle name="Comma  - Style8 3" xfId="643" xr:uid="{7D16FCB3-DF4C-4C07-A473-A3C86866B4CF}"/>
    <cellStyle name="Comma %" xfId="644" xr:uid="{3D2B7F3B-9FD5-4662-A711-99F29F8FE540}"/>
    <cellStyle name="comma (2)" xfId="645" xr:uid="{FC86A147-1668-48A4-BDA9-2204F1BD61D6}"/>
    <cellStyle name="Comma [0] 10" xfId="647" xr:uid="{6EB2EFA8-B3FE-4ABF-8554-3CE16D84B98F}"/>
    <cellStyle name="Comma [0] 11" xfId="648" xr:uid="{39823AD0-C54F-43E8-AB03-DAD5D3D17BA8}"/>
    <cellStyle name="Comma [0] 12" xfId="649" xr:uid="{58A811CD-E424-4CE1-8716-E3C62490C29E}"/>
    <cellStyle name="Comma [0] 13" xfId="650" xr:uid="{758BECFE-069F-41E1-BCD1-CFB81442A7BA}"/>
    <cellStyle name="Comma [0] 14" xfId="651" xr:uid="{57403693-DB57-49CA-A8B7-7FBEE455CEC4}"/>
    <cellStyle name="Comma [0] 15" xfId="652" xr:uid="{7152E431-58FB-4C84-80F9-14A4D4D0A84E}"/>
    <cellStyle name="Comma [0] 16" xfId="653" xr:uid="{95E86E00-E786-4ABF-A493-66E013F6EBB2}"/>
    <cellStyle name="Comma [0] 17" xfId="654" xr:uid="{1B463E37-B95B-4EE5-95B0-5E3EE6559FAB}"/>
    <cellStyle name="Comma [0] 18" xfId="646" xr:uid="{BD429142-F1F5-4E21-A930-06D199538800}"/>
    <cellStyle name="Comma [0] 2" xfId="655" xr:uid="{AE02A874-B868-4BB2-89FF-BD47BE304F1F}"/>
    <cellStyle name="Comma [0] 2 2" xfId="656" xr:uid="{C05B5D75-F8AF-4EAB-B1FD-B6D9BB991455}"/>
    <cellStyle name="Comma [0] 3" xfId="657" xr:uid="{7B655443-4E7B-42DE-A40A-E8A620386EAD}"/>
    <cellStyle name="Comma [0] 3 2" xfId="658" xr:uid="{75FD4339-7F68-432D-90CD-8D29D9BB027D}"/>
    <cellStyle name="Comma [0] 4" xfId="659" xr:uid="{186C63D8-4CC5-4BBE-B04E-7D0413F6F815}"/>
    <cellStyle name="Comma [0] 4 2" xfId="660" xr:uid="{C98AE74A-D3E6-4FAE-91E4-372C01208768}"/>
    <cellStyle name="Comma [0] 5" xfId="661" xr:uid="{546CED91-2AA4-4AB3-9131-D98AF0E28CFB}"/>
    <cellStyle name="Comma [0] 6" xfId="662" xr:uid="{4F218835-ACEE-468A-BA35-AE97C382AD31}"/>
    <cellStyle name="Comma [0] 7" xfId="663" xr:uid="{A31D9446-2DB1-4ED0-9CBE-9A2411CEEDA5}"/>
    <cellStyle name="Comma [0] 8" xfId="664" xr:uid="{E8CCF382-C9ED-48F6-B8A3-23726C73FB84}"/>
    <cellStyle name="Comma [0] 9" xfId="665" xr:uid="{C55B2D8E-269C-4F0D-8B55-E2E7C42F375A}"/>
    <cellStyle name="Comma [00]" xfId="666" xr:uid="{1AF0EA8A-5A81-468A-9776-C1DB645C2BF1}"/>
    <cellStyle name="Comma [00] 2" xfId="667" xr:uid="{16F38B66-EDD8-48D9-8C35-E73FA75B0209}"/>
    <cellStyle name="Comma [00] 3" xfId="668" xr:uid="{38C27F7F-B49D-4652-9922-3FEE687E48F0}"/>
    <cellStyle name="Comma [1]" xfId="669" xr:uid="{663FC63F-3E29-420E-AA2B-50966EA4A9C3}"/>
    <cellStyle name="Comma [1] 2" xfId="670" xr:uid="{9BFD399D-7FE5-4FEB-92B4-60EB507EA085}"/>
    <cellStyle name="Comma [1] 3" xfId="671" xr:uid="{11BA99DF-6741-4C39-9069-65787F029342}"/>
    <cellStyle name="Comma 0" xfId="672" xr:uid="{E72B4184-D3D1-4FBF-AFC5-3506583891E3}"/>
    <cellStyle name="Comma 0*" xfId="673" xr:uid="{583A43E1-25D2-49C5-A55F-1A79C060E051}"/>
    <cellStyle name="Comma 0.0" xfId="674" xr:uid="{E2B28304-42C7-43BE-9DFD-DD8637C0C6D6}"/>
    <cellStyle name="Comma 0.00" xfId="675" xr:uid="{0B9210EC-CB14-4735-9961-41BF62CFC3B7}"/>
    <cellStyle name="Comma 0.000" xfId="676" xr:uid="{4365374F-C119-4CD0-9C4C-73E97BFC24B3}"/>
    <cellStyle name="Comma 0_AAL_012501" xfId="677" xr:uid="{BEE71D34-4D6D-4C6E-A0F3-466BB14E4618}"/>
    <cellStyle name="Comma 2" xfId="678" xr:uid="{9735E678-22A0-4CDC-867F-267BB59FCEE0}"/>
    <cellStyle name="Comma 2 2" xfId="679" xr:uid="{40E58823-E12C-4F88-BB29-2D574C9147F3}"/>
    <cellStyle name="Comma 2 3" xfId="680" xr:uid="{1C68AF65-3F28-423A-A073-DE755105D591}"/>
    <cellStyle name="Comma 2*" xfId="681" xr:uid="{DEBA541B-7FAF-4977-85CE-03161E7F2E32}"/>
    <cellStyle name="Comma 2_book1" xfId="682" xr:uid="{F6ED882C-46FE-4E6C-ADF3-D90277A74E6C}"/>
    <cellStyle name="Comma 3" xfId="683" xr:uid="{0D4B5393-1B6E-4D79-BC2A-B6EF1F554885}"/>
    <cellStyle name="Comma 3*" xfId="684" xr:uid="{A9CCC5E3-F0A6-41DD-B9D9-C59BB5D9673E}"/>
    <cellStyle name="Comma 4" xfId="685" xr:uid="{2A186292-478D-4214-ACC3-F9232284A828}"/>
    <cellStyle name="Comma 5" xfId="686" xr:uid="{976554E2-8B78-42D0-84D8-8633DC1ADCD6}"/>
    <cellStyle name="Comma 6" xfId="687" xr:uid="{CAE4B2B9-8998-4768-B227-70549DAC0097}"/>
    <cellStyle name="Comma 7" xfId="618" xr:uid="{E95A86E7-A65C-4089-85C2-2DF98B7BC7FF}"/>
    <cellStyle name="Comma 8" xfId="2722" xr:uid="{BCE1FA3A-8C9E-43BF-876A-FA611B3E4D34}"/>
    <cellStyle name="Comma 9" xfId="2810" xr:uid="{9773CBE4-462A-4095-8FAB-68D043BDA0C1}"/>
    <cellStyle name="Comma Cents" xfId="688" xr:uid="{DF5E6EB5-B65B-43CA-B09A-B4E5A0DE1D53}"/>
    <cellStyle name="Comma Cents 2" xfId="689" xr:uid="{1C79CF95-2AC3-42C1-84F9-8298392F56C5}"/>
    <cellStyle name="Comma Cents 3" xfId="690" xr:uid="{F09777C0-2D67-4453-BC18-A8E671393E31}"/>
    <cellStyle name="Comma(2)" xfId="691" xr:uid="{8437F337-B6EE-4253-A086-741DE5E48EB6}"/>
    <cellStyle name="Comma*" xfId="692" xr:uid="{6C875234-F069-451B-B25A-38CA882BA51C}"/>
    <cellStyle name="Comma, 1 dec" xfId="693" xr:uid="{29911AB2-1903-48B7-B448-2A401BE5217F}"/>
    <cellStyle name="Comma, 1 dec 2" xfId="694" xr:uid="{9624E7C4-1658-4C9D-B699-B98C5C02ADAE}"/>
    <cellStyle name="Comma0" xfId="695" xr:uid="{39341514-741B-44FE-AB01-F8A05CD9A57A}"/>
    <cellStyle name="Comma0 - Estilo2" xfId="696" xr:uid="{EE7EFCA0-7927-49E7-B093-DAB320768C86}"/>
    <cellStyle name="Comma0 - Modelo1" xfId="697" xr:uid="{2D959B61-AEEB-40F3-A6F5-0AC03544D124}"/>
    <cellStyle name="Comma0 - Style1" xfId="698" xr:uid="{10575D1F-2299-4979-A14A-877F160A66C0}"/>
    <cellStyle name="Comma1 - Modelo2" xfId="699" xr:uid="{FA6D2AD4-CE62-4408-8CD6-86690050890E}"/>
    <cellStyle name="Comma1 - Style2" xfId="700" xr:uid="{1DBC7A35-A648-4FFC-B93D-2158CA9D359D}"/>
    <cellStyle name="Company Name" xfId="701" xr:uid="{370110E3-29FD-4771-B88E-3F67B1CB8F58}"/>
    <cellStyle name="Conferência" xfId="702" xr:uid="{6E3E7BFC-3778-4560-A80C-7FB3DD9C90C6}"/>
    <cellStyle name="Control Check" xfId="703" xr:uid="{8AD8FACB-4AC2-4EAD-8084-35B88F7BCA57}"/>
    <cellStyle name="control table footer 1" xfId="704" xr:uid="{9E325EC5-6F4B-429D-9291-0FF63B90A273}"/>
    <cellStyle name="control table header 1" xfId="705" xr:uid="{49AC0E55-352B-4F43-8753-68FA3F3D79EB}"/>
    <cellStyle name="Copied" xfId="706" xr:uid="{FA63FABB-3147-425B-8D53-446D9A891E17}"/>
    <cellStyle name="Cor1" xfId="707" xr:uid="{D82192A9-0DEB-4C90-9638-D07050CB6CF0}"/>
    <cellStyle name="Cor2" xfId="708" xr:uid="{0EFC40A2-BF90-472E-B9C0-BBF31D7CEC58}"/>
    <cellStyle name="Cor3" xfId="709" xr:uid="{5D324A09-853B-4F20-B166-F7BE13FB8ECC}"/>
    <cellStyle name="Cor4" xfId="710" xr:uid="{448D4E21-0C8F-4B08-83BC-49E9505AE37A}"/>
    <cellStyle name="Cor5" xfId="711" xr:uid="{7192C369-1CD0-4D9A-8FE0-9494468D905A}"/>
    <cellStyle name="Cor6" xfId="712" xr:uid="{8893DD06-3139-42DA-9B73-938930B652BC}"/>
    <cellStyle name="Correcto" xfId="713" xr:uid="{FDCAACFC-DE2F-4612-BDE7-3579035CC762}"/>
    <cellStyle name="Curren - Style1" xfId="714" xr:uid="{F6F453BE-4752-4916-955C-EE47F06B4EDF}"/>
    <cellStyle name="Curren - Style2" xfId="715" xr:uid="{49945C57-2A5C-4B79-90D4-02B0B46BDF64}"/>
    <cellStyle name="Curren - Style4" xfId="716" xr:uid="{B5C7C685-6F1E-403E-B186-C81252AD7672}"/>
    <cellStyle name="Currency [0] 10" xfId="719" xr:uid="{9C01DDBC-BC8D-4A7D-9D16-057AD9EB389B}"/>
    <cellStyle name="Currency [0] 11" xfId="720" xr:uid="{E87511D7-CE18-4DCF-8EC5-01790492FFEE}"/>
    <cellStyle name="Currency [0] 12" xfId="721" xr:uid="{E7C52F26-26C1-454C-B524-A43D537D0152}"/>
    <cellStyle name="Currency [0] 13" xfId="722" xr:uid="{34862430-2443-4CAA-9E74-04AE5863097B}"/>
    <cellStyle name="Currency [0] 14" xfId="723" xr:uid="{E1D3AA0E-4F69-4B8D-8500-96F36EBEFFE9}"/>
    <cellStyle name="Currency [0] 15" xfId="724" xr:uid="{BA708BB0-F3C2-4D48-9A43-389CD1948939}"/>
    <cellStyle name="Currency [0] 16" xfId="725" xr:uid="{050CC18C-0438-43E8-AC95-4B71BC98FC3C}"/>
    <cellStyle name="Currency [0] 17" xfId="726" xr:uid="{8D644AF6-3224-4926-A899-334C7E72BEAC}"/>
    <cellStyle name="Currency [0] 18" xfId="718" xr:uid="{4EAE5521-A569-4DA9-9B41-2250462FE404}"/>
    <cellStyle name="Currency [0] 2" xfId="727" xr:uid="{A3240B6A-EA7C-4168-848B-DCE4155303BD}"/>
    <cellStyle name="Currency [0] 2 2" xfId="728" xr:uid="{2EBB724B-E950-4B37-9554-B281E9E47749}"/>
    <cellStyle name="Currency [0] 3" xfId="729" xr:uid="{41D6BFA2-91FC-45A2-AF96-A0EA9ACB672A}"/>
    <cellStyle name="Currency [0] 3 2" xfId="730" xr:uid="{ED15BFBE-0CD8-47B4-BF39-4D2872C7E291}"/>
    <cellStyle name="Currency [0] 4" xfId="731" xr:uid="{731A1010-9E5B-4CF6-8979-9340F854AAD2}"/>
    <cellStyle name="Currency [0] 5" xfId="732" xr:uid="{B7FD2B4F-BA20-46EC-89DC-E6963B8EC44F}"/>
    <cellStyle name="Currency [0] 6" xfId="733" xr:uid="{D710BC8B-1C41-4DCD-B5D7-E31203573A74}"/>
    <cellStyle name="Currency [0] 7" xfId="734" xr:uid="{A2FCBE6A-92AF-4D63-BA05-E6D0AB5A16F1}"/>
    <cellStyle name="Currency [0] 8" xfId="735" xr:uid="{9B3D91FD-80D8-4263-92F9-26B3A4BB1CE3}"/>
    <cellStyle name="Currency [0] 9" xfId="736" xr:uid="{45ED7DE9-5FEC-4DBB-91A8-1495CF117F06}"/>
    <cellStyle name="Currency [00]" xfId="737" xr:uid="{DDFDC0C7-81E3-4F9B-8AFC-EF75C3FED5F1}"/>
    <cellStyle name="Currency [1]" xfId="738" xr:uid="{F10BE372-0D2E-4A0A-8AA2-B91844E91B51}"/>
    <cellStyle name="Currency [1] 2" xfId="739" xr:uid="{D35527DA-D4A3-4C16-9253-56CC372EC7BA}"/>
    <cellStyle name="Currency [1] 3" xfId="740" xr:uid="{8E2F2873-8E63-42C2-875D-42FF0A0B41E8}"/>
    <cellStyle name="Currency [2]" xfId="741" xr:uid="{13DB8CF2-9449-4745-BC58-A5EC9E25EDFF}"/>
    <cellStyle name="Currency [2] 2" xfId="742" xr:uid="{1ECD7CBE-18FE-4003-8AC4-AB4449A8819E}"/>
    <cellStyle name="Currency [2] 3" xfId="743" xr:uid="{E58482DA-831C-4405-81EB-561F5B98F69E}"/>
    <cellStyle name="Currency 0" xfId="744" xr:uid="{657A860D-3B6E-48A9-9154-8E1057AD4717}"/>
    <cellStyle name="Currency 0.0" xfId="745" xr:uid="{7F3B6512-95BE-46CD-9B90-02D934248D30}"/>
    <cellStyle name="Currency 0.00" xfId="746" xr:uid="{76986DDD-B6BC-48D5-8EFC-7761C64CD8B6}"/>
    <cellStyle name="Currency 0.000" xfId="747" xr:uid="{67558941-8914-4208-AC97-3DC44739CA2C}"/>
    <cellStyle name="Currency 2" xfId="748" xr:uid="{1DC93DC6-979B-450D-9AEC-26352C0960DF}"/>
    <cellStyle name="Currency 2*" xfId="749" xr:uid="{0253F76A-4461-4D96-BDAE-004B31300402}"/>
    <cellStyle name="Currency 2_book1" xfId="750" xr:uid="{D96C129E-22A0-4416-99EE-D097A633878E}"/>
    <cellStyle name="Currency 3" xfId="717" xr:uid="{1F1B9951-E573-46DE-9E29-4B02C24D061D}"/>
    <cellStyle name="Currency 4" xfId="2711" xr:uid="{A01731F6-BC22-4999-A9F0-5D70412E051D}"/>
    <cellStyle name="Currency 5" xfId="2725" xr:uid="{F74E28DE-5CE8-40B9-9C52-33D0E517BCCD}"/>
    <cellStyle name="Currency 6" xfId="2808" xr:uid="{DE389924-CE1D-4E7D-B2FC-E1600C4C5561}"/>
    <cellStyle name="Currency*" xfId="751" xr:uid="{D02C5FB9-85D2-42C8-BB65-FF7869A433D6}"/>
    <cellStyle name="Currency0" xfId="752" xr:uid="{8C4902EC-6BFD-466D-98FF-50108A22268C}"/>
    <cellStyle name="Currency2" xfId="753" xr:uid="{CC4E150B-48D6-4460-A5CC-866F628C1963}"/>
    <cellStyle name="CurreP" xfId="754" xr:uid="{4AB94444-1B41-41E2-92BC-1A4A85BA1200}"/>
    <cellStyle name="CurreP 2" xfId="755" xr:uid="{153E11EB-3FFF-4AB6-9C9D-9C15E38C510B}"/>
    <cellStyle name="CurrInput [0]" xfId="756" xr:uid="{25CAB686-BE49-4014-9FC2-9E07BB45886A}"/>
    <cellStyle name="CurrInput [0] 2" xfId="757" xr:uid="{9306A033-BE9D-4AFA-B6A9-C8C54AE0DE66}"/>
    <cellStyle name="CurrInput [0] 3" xfId="758" xr:uid="{3AA28A0B-D8FA-4753-A394-C13B246AE208}"/>
    <cellStyle name="CurrInput [2]" xfId="759" xr:uid="{D1D222F4-FC92-4C76-AC44-E13CC5A58518}"/>
    <cellStyle name="CurrInput [2] 2" xfId="760" xr:uid="{8928FE3E-7F5E-42FE-AD35-8A9227817E88}"/>
    <cellStyle name="CurrInput [2] 3" xfId="761" xr:uid="{8E8BF2AC-E181-4B02-8236-2B5120374A6C}"/>
    <cellStyle name="Dan" xfId="762" xr:uid="{4F04619A-9C64-44D3-B605-9BC1CE249357}"/>
    <cellStyle name="Data" xfId="763" xr:uid="{1E45CB76-5CC8-482B-84DF-D792CB51FBAC}"/>
    <cellStyle name="Date" xfId="764" xr:uid="{B1DECCE6-B5CE-4FB3-98E8-BCE141AD3FE3}"/>
    <cellStyle name="Date [d/m/y]" xfId="765" xr:uid="{E87CA7CE-C2EA-46B3-A723-78C592B06C4A}"/>
    <cellStyle name="Date [d/m/y] 2" xfId="766" xr:uid="{FFD7C57F-DD5F-4FF5-9868-D9D698E386EB}"/>
    <cellStyle name="Date [d/m/y] 3" xfId="767" xr:uid="{BF05ED1C-FC5B-4076-9FC5-B6568E0B810F}"/>
    <cellStyle name="Date [d/m]" xfId="768" xr:uid="{33BA8558-F6DA-4F72-A4B4-B42AD97B26FA}"/>
    <cellStyle name="Date [d/m] 2" xfId="769" xr:uid="{3548B73F-9DD8-4985-A6FC-50961908560C}"/>
    <cellStyle name="Date [d/m] 3" xfId="770" xr:uid="{6BA8AC6D-11EF-46FE-A652-A6CE53803964}"/>
    <cellStyle name="Date [dd-mmm]" xfId="771" xr:uid="{B603B3EA-59F9-46C7-A798-BDB2579CE9AF}"/>
    <cellStyle name="Date [dd-mmm] 2" xfId="772" xr:uid="{C6743670-A505-48C3-A44A-22E4BB8E9FBF}"/>
    <cellStyle name="Date [dd-mmm] 3" xfId="773" xr:uid="{4A02118D-BBEB-4215-95C1-33C4DEF35516}"/>
    <cellStyle name="Date [m/y]" xfId="774" xr:uid="{CDF07D91-AB2E-40B1-A1EE-4156F5DD5F0A}"/>
    <cellStyle name="Date [m/y] 2" xfId="775" xr:uid="{CF59B82D-3017-4E50-AB59-0C172B36764E}"/>
    <cellStyle name="Date [m/y] 3" xfId="776" xr:uid="{4E108035-E99E-4A57-9739-94D20AB32765}"/>
    <cellStyle name="Date [mmm-yy]" xfId="777" xr:uid="{24C5A47E-5E1D-416D-8326-E9496D21B0BC}"/>
    <cellStyle name="Date [mmm-yy] 2" xfId="778" xr:uid="{5DE0B71F-C5BC-4F8C-91BB-F09738EC9380}"/>
    <cellStyle name="Date [mmm-yy] 3" xfId="779" xr:uid="{6095859C-B082-40A7-8567-122F98DF7D48}"/>
    <cellStyle name="Date 2" xfId="780" xr:uid="{C7622DE0-1E75-46B6-B88B-AA566E625040}"/>
    <cellStyle name="Date 3" xfId="781" xr:uid="{6240C335-02EF-4927-8C7F-E60CE53D790F}"/>
    <cellStyle name="Date Aligned" xfId="782" xr:uid="{36E0FFBB-7F70-453A-9E32-08F169AD23DC}"/>
    <cellStyle name="Date d/m" xfId="783" xr:uid="{08DA2474-3DF3-473F-91D4-B9E4214FFC93}"/>
    <cellStyle name="Date d/m 2" xfId="784" xr:uid="{87967FB6-5F18-4333-8D04-B28108A38D0F}"/>
    <cellStyle name="Date d/m 3" xfId="785" xr:uid="{101D0408-5D29-48CC-B983-98FEADA5C00A}"/>
    <cellStyle name="Date long" xfId="786" xr:uid="{F1FB95C4-3389-4A91-A6AC-34DBE38883BA}"/>
    <cellStyle name="Date m/y" xfId="787" xr:uid="{4D97415A-56DA-49D5-9D6E-F5B5290DB0BD}"/>
    <cellStyle name="Date m/y 2" xfId="788" xr:uid="{6466B33C-F910-4F32-9509-232A5BC080CE}"/>
    <cellStyle name="Date m/y 3" xfId="789" xr:uid="{96DAB27A-06A5-41D4-929A-21C16CFE5666}"/>
    <cellStyle name="Date Short" xfId="790" xr:uid="{27747BC2-FA11-43F1-9D51-A27427143D21}"/>
    <cellStyle name="Date Short 2" xfId="791" xr:uid="{E4731207-7909-4F8D-8AEC-53EA6771EE10}"/>
    <cellStyle name="Date_130128-CEM_Serie Reequilibrio-env INTECSA RampUp10%-ext2051" xfId="792" xr:uid="{321F7684-B118-445D-A905-C711B3472254}"/>
    <cellStyle name="datos serie" xfId="793" xr:uid="{0475C620-B8E5-46C2-88FD-3F329B9B3E34}"/>
    <cellStyle name="Datos1" xfId="794" xr:uid="{126ADD46-7C01-4FFD-9CB7-EF4C13BEE54C}"/>
    <cellStyle name="DblLineDollarAcct" xfId="795" xr:uid="{ECE12E2A-76BE-4F1F-B3E9-AF435235C306}"/>
    <cellStyle name="DblLinePercent" xfId="796" xr:uid="{934ED0E2-F178-4B20-AF69-B59EEE4DF854}"/>
    <cellStyle name="default" xfId="797" xr:uid="{8213ED88-315E-4E9C-A6F9-2FAA05A1D3E2}"/>
    <cellStyle name="Define your own named style" xfId="798" xr:uid="{F1B27654-1E01-42E1-9323-02C3805EE283}"/>
    <cellStyle name="Define your own named style 2" xfId="799" xr:uid="{C24F8545-F04B-4B90-B9FF-A69A5DA11AB8}"/>
    <cellStyle name="DELTA" xfId="800" xr:uid="{BDFB3A8E-E1A8-4F14-ACD3-61ADA32754B9}"/>
    <cellStyle name="DELTA 2" xfId="801" xr:uid="{FDD798E8-09DE-4196-9C82-D120366CB3DC}"/>
    <cellStyle name="DELTA 3" xfId="802" xr:uid="{266D3148-9F88-4E9D-9EBD-02BEF3EF0A68}"/>
    <cellStyle name="Deviant" xfId="803" xr:uid="{7D30ADB6-24FB-400A-A644-23EF576D02A4}"/>
    <cellStyle name="Dezimal [0]_Compiling Utility Macros" xfId="804" xr:uid="{E442E1B9-E528-4134-9639-1EFFC891B03D}"/>
    <cellStyle name="Dezimal_Compiling Utility Macros" xfId="805" xr:uid="{3EA27DC2-91E0-4541-9BC9-93B1190183D5}"/>
    <cellStyle name="Dia" xfId="806" xr:uid="{CCBADC10-439D-46B0-B76C-FE793B6A2136}"/>
    <cellStyle name="Dia 2" xfId="807" xr:uid="{8BC7B3E9-88E1-426E-B870-0751DD343D34}"/>
    <cellStyle name="Dia_Avance Mensual Mantto Mayor Mes Abril 2011 V Reprog Presup 105" xfId="808" xr:uid="{B26EE369-4DB8-42E4-9F3E-F3028E4DDC3A}"/>
    <cellStyle name="Diseño" xfId="809" xr:uid="{D840FFBB-F72A-4A74-8F89-BAF53BA276F4}"/>
    <cellStyle name="dollar" xfId="810" xr:uid="{E3E3655F-1BFD-4E58-B834-3BEA0D1CC56B}"/>
    <cellStyle name="dollar 2" xfId="811" xr:uid="{AE11AA29-7090-4EE5-9CFF-0C94F72CAF3C}"/>
    <cellStyle name="dollar 3" xfId="812" xr:uid="{90FE6841-08E8-4C09-9FF4-0CCDC88F241D}"/>
    <cellStyle name="DollarAccounting" xfId="813" xr:uid="{13DD579E-D558-4930-96D5-B20F7E27C4FD}"/>
    <cellStyle name="Domma_Worksheet in   Compulsório de Depósito a Prazo" xfId="814" xr:uid="{1114D21D-1583-4738-AB30-74DC128CD63E}"/>
    <cellStyle name="Dotted Line" xfId="815" xr:uid="{8DFC2092-3978-40C5-8DD6-C6B73679EF8E}"/>
    <cellStyle name="Double Accounting" xfId="816" xr:uid="{AC453C78-8B9A-421F-A35B-961C4F6C2C78}"/>
    <cellStyle name="Draw lines around data in range" xfId="817" xr:uid="{79186CE4-9B68-4794-89F7-69E1BC115204}"/>
    <cellStyle name="Draw lines around data in range 2" xfId="818" xr:uid="{60A679B8-0D80-442F-86AE-1D52617DB29A}"/>
    <cellStyle name="Draw lines around data in range 2 2" xfId="2758" xr:uid="{052630AD-968D-4D64-A838-9CBDD37A36DC}"/>
    <cellStyle name="Draw lines around data in range 3" xfId="2757" xr:uid="{3788DD64-ACDD-4562-A84B-3FDC391C9B87}"/>
    <cellStyle name="Draw shadow and lines within range" xfId="819" xr:uid="{8E9586D9-9754-4361-BCE6-34D507798B5B}"/>
    <cellStyle name="Draw shadow and lines within range 2" xfId="820" xr:uid="{F1B8A06B-6974-4CCF-91AB-C572064E2ABE}"/>
    <cellStyle name="Draw shadow and lines within range 2 2" xfId="2760" xr:uid="{8424ECB9-76B3-4A1A-97D0-27FAE7170374}"/>
    <cellStyle name="Draw shadow and lines within range 3" xfId="2759" xr:uid="{E895F1AF-FC02-49E1-9F9D-29D426F017D4}"/>
    <cellStyle name="e" xfId="821" xr:uid="{FCFDBBBD-BFD1-4CC9-9EB8-FEAB5F714753}"/>
    <cellStyle name="e_7.OBRA EJECUTADA AGO-OCT 2010 (19jul10) vs 2" xfId="822" xr:uid="{FDDE8C9D-A039-4962-9090-60A4827D263E}"/>
    <cellStyle name="e_7.OBRA EJECUTADA AGO-OCT 2010 (19jul10) vs 2_Redistribucion de recursos Fase I MM PtoV Ajuste 85(V) mdp" xfId="823" xr:uid="{421AF45C-B30D-4241-9A6B-5DB1D0852DF1}"/>
    <cellStyle name="e_AUTOVIAS TESORERIA FEB 09 (Formato España)" xfId="824" xr:uid="{98DE81B7-7802-4556-835B-263F63088EB0}"/>
    <cellStyle name="e_AUTOVIAS TESORERIA FEB 09 (Formato España)_7.OBRA EJECUTADA AGO-OCT 2010 (19jul10) vs 2" xfId="825" xr:uid="{13023082-7989-4791-92C1-7D17D6B5F44D}"/>
    <cellStyle name="e_AUTOVIAS TESORERIA FEB 09 (Formato España)_7.OBRA EJECUTADA AGO-OCT 2010 (19jul10) vs 2_Redistribucion de recursos Fase I MM PtoV Ajuste 85(V) mdp" xfId="826" xr:uid="{CF702DD4-743A-473D-A522-D7931CD7C584}"/>
    <cellStyle name="e_AUTOVIAS TESORERIA FEB 09 (Formato España)_Formato captura obra oct-dic 2010 (4)" xfId="827" xr:uid="{52D0645E-D236-4B6B-AA75-C4A08385DCD5}"/>
    <cellStyle name="e_AUTOVIAS TESORERIA FEB 09 (Formato España)_Formato captura obra oct-dic 2010 (4)_Redistribucion de recursos Fase I MM PtoV Ajuste 85(V) mdp" xfId="828" xr:uid="{543B861D-E495-488E-A69C-D2DCE9075D0B}"/>
    <cellStyle name="e_AUTOVIAS TESORERIA FEB 09 (Formato España)_JORGE CASTRO OBRA EJECUTADA NOV-ENE 2010 (18OCT10)" xfId="829" xr:uid="{D2528CAF-5975-41CC-9410-77B70CA2E34B}"/>
    <cellStyle name="e_AUTOVIAS TESORERIA FEB 09 (Formato España)_JORGE CASTRO OBRA EJECUTADA NOV-ENE 2010 (18OCT10)_Redistribucion de recursos Fase I MM PtoV Ajuste 85(V) mdp" xfId="830" xr:uid="{F9334155-B9EB-441D-AF61-2D351E2C2B81}"/>
    <cellStyle name="e_AUTOVIAS TESORERIA FEB 09 (Formato España)_Libro1" xfId="831" xr:uid="{9D5AC2ED-769F-487B-B884-DB98A7533D44}"/>
    <cellStyle name="e_AUTOVIAS TESORERIA FEB 09 (Formato España)_Redistribucion de recursos Fase I MM PtoV Ajuste 85(V) mdp" xfId="832" xr:uid="{6B478F3F-7F2D-44FD-8A0C-9C3F154F0CF6}"/>
    <cellStyle name="e_AUTOVIAS TESORERIA FEB 09 (Formato España)_VB Solicitud de recursos 1era quincena Feb09" xfId="833" xr:uid="{0B479995-FA31-4750-BEF0-FD829B0613E7}"/>
    <cellStyle name="e_AUTOVIAS TESORERIA NOVIEMBRE (Formato España)" xfId="834" xr:uid="{F0BDE4E9-251A-453B-AB0F-52E661EFA188}"/>
    <cellStyle name="e_AUTOVIAS TESORERIA NOVIEMBRE (Formato España)_7.OBRA EJECUTADA AGO-OCT 2010 (19jul10) vs 2" xfId="835" xr:uid="{2DEA4819-024E-403E-A29F-FF3F98B0A43E}"/>
    <cellStyle name="e_AUTOVIAS TESORERIA NOVIEMBRE (Formato España)_7.OBRA EJECUTADA AGO-OCT 2010 (19jul10) vs 2_Redistribucion de recursos Fase I MM PtoV Ajuste 85(V) mdp" xfId="836" xr:uid="{750CFDAA-B32E-416A-90A8-001A3D1101E6}"/>
    <cellStyle name="e_AUTOVIAS TESORERIA NOVIEMBRE (Formato España)_Formato captura obra oct-dic 2010 (4)" xfId="837" xr:uid="{1F02FF1E-D970-422A-8AF1-56CCFE05018D}"/>
    <cellStyle name="e_AUTOVIAS TESORERIA NOVIEMBRE (Formato España)_Formato captura obra oct-dic 2010 (4)_Redistribucion de recursos Fase I MM PtoV Ajuste 85(V) mdp" xfId="838" xr:uid="{1FD39A38-8D31-4446-BD94-3FFBA68F8395}"/>
    <cellStyle name="e_AUTOVIAS TESORERIA NOVIEMBRE (Formato España)_JORGE CASTRO OBRA EJECUTADA NOV-ENE 2010 (18OCT10)" xfId="839" xr:uid="{4FAEA5A8-A9A6-4E84-94BE-338877F1CAC1}"/>
    <cellStyle name="e_AUTOVIAS TESORERIA NOVIEMBRE (Formato España)_JORGE CASTRO OBRA EJECUTADA NOV-ENE 2010 (18OCT10)_Redistribucion de recursos Fase I MM PtoV Ajuste 85(V) mdp" xfId="840" xr:uid="{2837C1B1-3567-49F9-8A73-EE2BE8DAA802}"/>
    <cellStyle name="e_AUTOVIAS TESORERIA NOVIEMBRE (Formato España)_Libro1" xfId="841" xr:uid="{BDFD1EE8-A61A-4762-8E62-C787502C6E6E}"/>
    <cellStyle name="e_AUTOVIAS TESORERIA NOVIEMBRE (Formato España)_Redistribucion de recursos Fase I MM PtoV Ajuste 85(V) mdp" xfId="842" xr:uid="{3FC441CE-1D56-415C-9B69-A5F3C1C18220}"/>
    <cellStyle name="e_AUTOVIAS TESORERIA NOVIEMBRE (Formato España)_VB Solicitud de recursos 1era quincena Feb09" xfId="843" xr:uid="{780C71CC-8025-47AB-9E17-94E3591CE335}"/>
    <cellStyle name="e_Avance Mensual Mantto Mayor Mes Abril 2011 V Reprog Presup 105" xfId="844" xr:uid="{C86A5965-2F17-4FB3-A95C-1017566BE92F}"/>
    <cellStyle name="e_Avance Mensual Mantto Mayor Mes Abril 2011 V Reprog Presup 105_Redistribucion de recursos Fase I MM PtoV Ajuste 85(V) mdp" xfId="845" xr:uid="{630E0AA7-6300-4B91-B963-0DA699807B4A}"/>
    <cellStyle name="e_Avance Mensual Mantto Mayor Mes Marzo 2011 V Reprog Presup 105" xfId="846" xr:uid="{9CD1EDBC-8F2F-429B-B7E2-4FE9092D2EF9}"/>
    <cellStyle name="e_Avance Mensual Mantto Mayor Mes Marzo 2011 V Reprog Presup 105_Redistribucion de recursos Fase I MM PtoV Ajuste 85(V) mdp" xfId="847" xr:uid="{A99584AF-BDD1-4E1D-808A-4E9CE0F56BE2}"/>
    <cellStyle name="e_Copia de Flujo de efectivo Mantto Mayor y Amp  Caseta T1" xfId="848" xr:uid="{32218A2C-0FAF-4784-AAB4-8E7FCFF18984}"/>
    <cellStyle name="e_Copia de Flujo de efectivo Mantto Mayor y Amp  Caseta T1_Redistribucion de recursos Fase I MM PtoV Ajuste 85(V) mdp" xfId="849" xr:uid="{021306A2-8D2B-4F5C-89DC-106A37544FF5}"/>
    <cellStyle name="e_Depreciacion Fiscal y Contable" xfId="850" xr:uid="{ED820C1D-E9B7-4BD3-B67A-4070071276C8}"/>
    <cellStyle name="e_Flj_JO_CONMEX_090921" xfId="851" xr:uid="{94E5383E-B089-4022-9EF1-91A0DD104E21}"/>
    <cellStyle name="e_Flj_JO_CONMEX_090921_Redistribucion de recursos Fase I MM PtoV Ajuste 85(V) mdp" xfId="852" xr:uid="{ADC360E9-C217-4B0E-A31A-4F40F3A31C6A}"/>
    <cellStyle name="e_Formato captura obra oct-dic 2010 (4)" xfId="853" xr:uid="{65AE14F9-2CF5-48AE-A66A-F7CCFB9CC681}"/>
    <cellStyle name="e_Formato captura obra oct-dic 2010 (4)_Redistribucion de recursos Fase I MM PtoV Ajuste 85(V) mdp" xfId="854" xr:uid="{C1D87F7C-4335-45BF-977B-A270977706C4}"/>
    <cellStyle name="e_formato inversion" xfId="855" xr:uid="{43D6B537-A2A7-49A3-AA15-EE6F8C235635}"/>
    <cellStyle name="e_GANA-INF TESORERIA FEBRERO 2009-BIS" xfId="856" xr:uid="{9B4FCA3C-35D4-404E-A73C-11CF767D4688}"/>
    <cellStyle name="e_GANA-INF TESORERIA FEBRERO 2009-BIS_7.OBRA EJECUTADA AGO-OCT 2010 (19jul10) vs 2" xfId="857" xr:uid="{8B748C31-E6A4-46D4-B0E4-261C8F6943C2}"/>
    <cellStyle name="e_GANA-INF TESORERIA FEBRERO 2009-BIS_7.OBRA EJECUTADA AGO-OCT 2010 (19jul10) vs 2_Redistribucion de recursos Fase I MM PtoV Ajuste 85(V) mdp" xfId="858" xr:uid="{91F3A497-A314-4201-90D5-AAB7E805A417}"/>
    <cellStyle name="e_GANA-INF TESORERIA FEBRERO 2009-BIS_Formato captura obra oct-dic 2010 (4)" xfId="859" xr:uid="{6B38E285-6D0A-46F3-8C9C-DD78B8404D35}"/>
    <cellStyle name="e_GANA-INF TESORERIA FEBRERO 2009-BIS_Formato captura obra oct-dic 2010 (4)_Redistribucion de recursos Fase I MM PtoV Ajuste 85(V) mdp" xfId="860" xr:uid="{DAA24922-920E-4A1C-B290-A4DDD70217C1}"/>
    <cellStyle name="e_GANA-INF TESORERIA FEBRERO 2009-BIS_JORGE CASTRO OBRA EJECUTADA NOV-ENE 2010 (18OCT10)" xfId="861" xr:uid="{9477F4E6-DCE6-4B20-86D9-E54AFD5F800A}"/>
    <cellStyle name="e_GANA-INF TESORERIA FEBRERO 2009-BIS_JORGE CASTRO OBRA EJECUTADA NOV-ENE 2010 (18OCT10)_Redistribucion de recursos Fase I MM PtoV Ajuste 85(V) mdp" xfId="862" xr:uid="{B053E3AB-BCF2-40D5-8694-8247AA7E9B64}"/>
    <cellStyle name="e_GANA-INF TESORERIA FEBRERO 2009-BIS_Libro1" xfId="863" xr:uid="{C76D065D-DF97-435F-A7C9-272A9CBD2FCB}"/>
    <cellStyle name="e_GANA-INF TESORERIA FEBRERO 2009-BIS_Redistribucion de recursos Fase I MM PtoV Ajuste 85(V) mdp" xfId="864" xr:uid="{CABA74C6-A67F-4A81-8018-53CE423E64AB}"/>
    <cellStyle name="e_GANA-INF TESORERIA FEBRERO 2009-BIS_VB Solicitud de recursos 1era quincena Feb09" xfId="865" xr:uid="{9141FE07-4DE6-40EE-8FFA-5A05F2ADB8E3}"/>
    <cellStyle name="e_Gastos Estructura Sociedades Conmex (Capitalizados)" xfId="866" xr:uid="{FE6F7B0A-1FA0-4DC0-AC92-4DEDA6511312}"/>
    <cellStyle name="e_Gastos Estructura Sociedades Conmex (Capitalizados)_7.OBRA EJECUTADA AGO-OCT 2010 (19jul10) vs 2" xfId="867" xr:uid="{2F477871-96F8-4783-A0FA-141E75FEF161}"/>
    <cellStyle name="e_Gastos Estructura Sociedades Conmex (Capitalizados)_7.OBRA EJECUTADA AGO-OCT 2010 (19jul10) vs 2_Redistribucion de recursos Fase I MM PtoV Ajuste 85(V) mdp" xfId="868" xr:uid="{DE6B597C-04B5-4574-929E-B5CA1912DB63}"/>
    <cellStyle name="e_Gastos Estructura Sociedades Conmex (Capitalizados)_FASE I" xfId="869" xr:uid="{DCC8AB14-7F9C-419C-9DEA-E107FB9DE343}"/>
    <cellStyle name="e_Gastos Estructura Sociedades Conmex (Capitalizados)_FASE I_7.OBRA EJECUTADA AGO-OCT 2010 (19jul10) vs 2" xfId="870" xr:uid="{96CD74C3-4D32-4C9D-8BD2-5651C6656EE8}"/>
    <cellStyle name="e_Gastos Estructura Sociedades Conmex (Capitalizados)_FASE I_7.OBRA EJECUTADA AGO-OCT 2010 (19jul10) vs 2_Redistribucion de recursos Fase I MM PtoV Ajuste 85(V) mdp" xfId="871" xr:uid="{3B4AA66C-832A-487D-8853-943F5BCDF239}"/>
    <cellStyle name="e_Gastos Estructura Sociedades Conmex (Capitalizados)_FASE I_Formato captura obra oct-dic 2010 (4)" xfId="872" xr:uid="{421D2F7D-C07E-40A0-A5AB-C0356F818EF8}"/>
    <cellStyle name="e_Gastos Estructura Sociedades Conmex (Capitalizados)_FASE I_Formato captura obra oct-dic 2010 (4)_Redistribucion de recursos Fase I MM PtoV Ajuste 85(V) mdp" xfId="873" xr:uid="{CD454B02-C587-453E-9C07-CA1C88694D6B}"/>
    <cellStyle name="e_Gastos Estructura Sociedades Conmex (Capitalizados)_FASE I_JORGE CASTRO OBRA EJECUTADA NOV-ENE 2010 (18OCT10)" xfId="874" xr:uid="{90B14336-F39C-4A6E-96CF-9EE179725DF5}"/>
    <cellStyle name="e_Gastos Estructura Sociedades Conmex (Capitalizados)_FASE I_JORGE CASTRO OBRA EJECUTADA NOV-ENE 2010 (18OCT10)_Redistribucion de recursos Fase I MM PtoV Ajuste 85(V) mdp" xfId="875" xr:uid="{112EBD74-7455-4803-9884-81B27241348E}"/>
    <cellStyle name="e_Gastos Estructura Sociedades Conmex (Capitalizados)_FASE I_Redistribucion de recursos Fase I MM PtoV Ajuste 85(V) mdp" xfId="876" xr:uid="{EA0CABDC-86E0-4FD8-A36C-EB8007F8A992}"/>
    <cellStyle name="e_Gastos Estructura Sociedades Conmex (Capitalizados)_Formato captura obra oct-dic 2010 (4)" xfId="877" xr:uid="{C77135BC-3922-4743-A5FD-77FC50755BC3}"/>
    <cellStyle name="e_Gastos Estructura Sociedades Conmex (Capitalizados)_Formato captura obra oct-dic 2010 (4)_Redistribucion de recursos Fase I MM PtoV Ajuste 85(V) mdp" xfId="878" xr:uid="{9A93EBEB-8275-41B9-9FDB-5E3D22D0A8F3}"/>
    <cellStyle name="e_Gastos Estructura Sociedades Conmex (Capitalizados)_JORGE CASTRO OBRA EJECUTADA NOV-ENE 2010 (18OCT10)" xfId="879" xr:uid="{56D98731-AA3A-4114-9072-59DF6403EAE7}"/>
    <cellStyle name="e_Gastos Estructura Sociedades Conmex (Capitalizados)_JORGE CASTRO OBRA EJECUTADA NOV-ENE 2010 (18OCT10)_Redistribucion de recursos Fase I MM PtoV Ajuste 85(V) mdp" xfId="880" xr:uid="{7A43A3C3-6060-46CF-A21E-5A05B421C127}"/>
    <cellStyle name="e_Gastos Estructura Sociedades Conmex (Capitalizados)_Redistribucion de recursos Fase I MM PtoV Ajuste 85(V) mdp" xfId="881" xr:uid="{8C77456E-A4A0-4FBF-AB2A-F4035F40DC27}"/>
    <cellStyle name="e_INFORME TESORERIA OHL_TOLUCA_ 2009 febrero (2)" xfId="882" xr:uid="{B3AB25B5-E948-4620-9B50-34125FE67563}"/>
    <cellStyle name="e_INFORME TESORERIA OHL_TOLUCA_ 2009 febrero (2)_7.OBRA EJECUTADA AGO-OCT 2010 (19jul10) vs 2" xfId="883" xr:uid="{E33F929A-905D-44E5-A6F1-25F29B42F76D}"/>
    <cellStyle name="e_INFORME TESORERIA OHL_TOLUCA_ 2009 febrero (2)_7.OBRA EJECUTADA AGO-OCT 2010 (19jul10) vs 2_Redistribucion de recursos Fase I MM PtoV Ajuste 85(V) mdp" xfId="884" xr:uid="{79722510-4B8F-4A04-B1D9-D0F159AB7A1C}"/>
    <cellStyle name="e_INFORME TESORERIA OHL_TOLUCA_ 2009 febrero (2)_Formato captura obra oct-dic 2010 (4)" xfId="885" xr:uid="{F8D216FA-AF9A-468D-AFF9-FF112E82214F}"/>
    <cellStyle name="e_INFORME TESORERIA OHL_TOLUCA_ 2009 febrero (2)_Formato captura obra oct-dic 2010 (4)_Redistribucion de recursos Fase I MM PtoV Ajuste 85(V) mdp" xfId="886" xr:uid="{218026AE-AB34-49D1-8999-4DA1F2A4A34A}"/>
    <cellStyle name="e_INFORME TESORERIA OHL_TOLUCA_ 2009 febrero (2)_JORGE CASTRO OBRA EJECUTADA NOV-ENE 2010 (18OCT10)" xfId="887" xr:uid="{E1FCEF7E-CAEF-4216-8F31-8E5DA1D96056}"/>
    <cellStyle name="e_INFORME TESORERIA OHL_TOLUCA_ 2009 febrero (2)_JORGE CASTRO OBRA EJECUTADA NOV-ENE 2010 (18OCT10)_Redistribucion de recursos Fase I MM PtoV Ajuste 85(V) mdp" xfId="888" xr:uid="{DEBED2EB-D848-4FCA-9329-EEE4E8F243FD}"/>
    <cellStyle name="e_INFORME TESORERIA OHL_TOLUCA_ 2009 febrero (2)_Libro1" xfId="889" xr:uid="{14D8DAF4-3C56-4562-B255-1440DC39F282}"/>
    <cellStyle name="e_INFORME TESORERIA OHL_TOLUCA_ 2009 febrero (2)_Redistribucion de recursos Fase I MM PtoV Ajuste 85(V) mdp" xfId="890" xr:uid="{9577BB1E-DB09-4D77-9A46-C25382C0790A}"/>
    <cellStyle name="e_INFORME TESORERIA OHL_TOLUCA_ 2009 febrero (2)_VB Solicitud de recursos 1era quincena Feb09" xfId="891" xr:uid="{F3FF601B-A3CB-4AE2-A2DA-CFAFEC7AD186}"/>
    <cellStyle name="e_inversion 2008-2010 03nov08" xfId="892" xr:uid="{2500C2D0-FCB0-4AD0-B06D-D27D7F38ACC1}"/>
    <cellStyle name="e_inversion 2008-2010 03nov08_Redistribucion de recursos Fase I MM PtoV Ajuste 85(V) mdp" xfId="893" xr:uid="{39179C5E-2DCC-407E-8983-C006EEB3F12D}"/>
    <cellStyle name="e_JORGE CASTRO OBRA EJECUTADA NOV-ENE 2010 (18OCT10)" xfId="894" xr:uid="{710A15F3-96FF-46CE-A46E-77EFBC858DA8}"/>
    <cellStyle name="e_JORGE CASTRO OBRA EJECUTADA NOV-ENE 2010 (18OCT10)_Redistribucion de recursos Fase I MM PtoV Ajuste 85(V) mdp" xfId="895" xr:uid="{30BB3933-4F69-4D6D-90B0-6297DA1DA3BA}"/>
    <cellStyle name="e_Libro1" xfId="896" xr:uid="{DD39E9E6-267E-46EE-9496-293142D5F03C}"/>
    <cellStyle name="e_MODELOS A y B Avance Cierre 2009 (OHL Concesiones México)" xfId="897" xr:uid="{5E442262-FCA6-43D6-B9DE-9540AC8C87A8}"/>
    <cellStyle name="e_MODELOS A y B Avance Cierre 2009 (OHL Concesiones México)_Redistribucion de recursos Fase I MM PtoV Ajuste 85(V) mdp" xfId="898" xr:uid="{861970CB-FABC-48F7-8F6C-206F40962010}"/>
    <cellStyle name="e_MSI 2011 Fases I II y III MES ABRIL 2011" xfId="899" xr:uid="{6AD173A1-6319-4D42-9F2C-8F40DED31FCB}"/>
    <cellStyle name="e_MSI 2011 Fases I II y III MES ABRIL 2011_Redistribucion de recursos Fase I MM PtoV Ajuste 85(V) mdp" xfId="900" xr:uid="{F2714BF0-68D9-4969-A7BA-71367DCF701C}"/>
    <cellStyle name="e_Nuevo Modelo Informe Flujos" xfId="901" xr:uid="{7B31FD8E-CC61-48DF-8AB7-B3A737D034BF}"/>
    <cellStyle name="e_Nuevo Modelo Informe Flujos (2)" xfId="902" xr:uid="{F17B9EB1-2344-4677-83C6-25D4A3A776C2}"/>
    <cellStyle name="e_PRESUPUESTO GANAV2" xfId="903" xr:uid="{7E13910C-3CC9-402C-A329-9F322205EFFB}"/>
    <cellStyle name="e_PRESUPUESTO GANAV2_7.OBRA EJECUTADA AGO-OCT 2010 (19jul10) vs 2" xfId="904" xr:uid="{94AA47B3-5688-4876-9557-CEB11EED8A23}"/>
    <cellStyle name="e_PRESUPUESTO GANAV2_7.OBRA EJECUTADA AGO-OCT 2010 (19jul10) vs 2_Redistribucion de recursos Fase I MM PtoV Ajuste 85(V) mdp" xfId="905" xr:uid="{B214B178-51AD-483C-A091-0D397EC2B635}"/>
    <cellStyle name="e_PRESUPUESTO GANAV2_Formato captura obra oct-dic 2010 (4)" xfId="906" xr:uid="{8B95469B-5C26-4523-8B14-461AC1702FCA}"/>
    <cellStyle name="e_PRESUPUESTO GANAV2_Formato captura obra oct-dic 2010 (4)_Redistribucion de recursos Fase I MM PtoV Ajuste 85(V) mdp" xfId="907" xr:uid="{A5D02045-F260-4A9F-B0FC-46D806B1B9E2}"/>
    <cellStyle name="e_PRESUPUESTO GANAV2_JORGE CASTRO OBRA EJECUTADA NOV-ENE 2010 (18OCT10)" xfId="908" xr:uid="{FC85C3CF-D97F-4CB2-9CB5-D2860EBA72CE}"/>
    <cellStyle name="e_PRESUPUESTO GANAV2_JORGE CASTRO OBRA EJECUTADA NOV-ENE 2010 (18OCT10)_Redistribucion de recursos Fase I MM PtoV Ajuste 85(V) mdp" xfId="909" xr:uid="{1454CC41-618E-4B2D-BA32-0C16D3F71B99}"/>
    <cellStyle name="e_PRESUPUESTO GANAV2_Libro1" xfId="910" xr:uid="{4A0476B8-833B-47FA-9C1E-42AE755FBA10}"/>
    <cellStyle name="e_PRESUPUESTO GANAV2_Redistribucion de recursos Fase I MM PtoV Ajuste 85(V) mdp" xfId="911" xr:uid="{DA4416C7-BCCC-4B4B-9A01-0860EDCDE3A8}"/>
    <cellStyle name="e_PRESUPUESTO GANAV2_VB Solicitud de recursos 1era quincena Feb09" xfId="912" xr:uid="{DFDBEA54-0BD5-4AF1-A7A3-F96C717AA5BB}"/>
    <cellStyle name="e_PRESUPUESTO GANAV2_Xl0000030" xfId="913" xr:uid="{AC6B9270-EC30-4902-BED9-659E1F9B2371}"/>
    <cellStyle name="e_PRESUPUESTO OHL CONCESIONES polanco v1a" xfId="914" xr:uid="{E80409FB-E7CD-44CF-B167-C0D4E54C90FD}"/>
    <cellStyle name="e_PRESUPUESTO OHL CONCESIONES polanco v1a_AMARRE NIC SEPTIEMBRE 2010V1" xfId="915" xr:uid="{D39EA87B-514F-4AA6-AF1B-0009010CF305}"/>
    <cellStyle name="e_PRESUPUESTO OHL CONCESIONES polanco v1a_AMARRE NIC SEPTIEMBRE 2010V2" xfId="916" xr:uid="{4D40CBF9-1FD4-4754-838C-4A1335C7DA06}"/>
    <cellStyle name="e_PRESUPUESTO OHL CONCESIONES polanco v1a_borrador disposición prestamo ssntander jun10 -2" xfId="917" xr:uid="{F4C28750-60F6-4FC2-A4CE-1B2C8661AEF1}"/>
    <cellStyle name="e_PRESUPUESTO OHL CONCESIONES polanco v1a_CAPSA-INF TESORERIA OCTUBRE 2010 R" xfId="918" xr:uid="{8DD0FF88-8FD6-43AD-BF76-6B969B57378A}"/>
    <cellStyle name="e_PRESUPUESTO OHL CONCESIONES polanco v1a_CCFF GANA 12 2011" xfId="919" xr:uid="{3E111E93-9CEA-457D-980E-919D2582E11B}"/>
    <cellStyle name="e_PRESUPUESTO OHL CONCESIONES polanco v1a_Conciliación contable-fiscal GANA DICIEMBRE 08 DF" xfId="920" xr:uid="{A1776031-F3DA-41EB-9268-AE26E70CD18B}"/>
    <cellStyle name="e_PRESUPUESTO OHL CONCESIONES polanco v1a_Conciliación contable-fiscal GANA DICIEMBRE 08 final4feb" xfId="921" xr:uid="{7605C1B2-9B04-43A7-9165-E01BA9FC1A49}"/>
    <cellStyle name="e_PRESUPUESTO OHL CONCESIONES polanco v1a_Conciliación contable-fiscal GANA DICIEMBRE 08 final4feb_AUTOVIAS TESORERIA Marzo 2010 (Formato España)" xfId="922" xr:uid="{35DEF824-ACEB-405F-AD5C-541088F82B5A}"/>
    <cellStyle name="e_PRESUPUESTO OHL CONCESIONES polanco v1a_Conciliación contable-fiscal GANA DICIEMBRE 08 final4feb_Libro1" xfId="923" xr:uid="{3B813541-F3A8-49CE-8F74-8C0DF7F93ADE}"/>
    <cellStyle name="e_PRESUPUESTO OHL CONCESIONES polanco v1a_Control de Inversión y Aportaciones al 28-02-09 (3)" xfId="924" xr:uid="{25DBD5C1-8DD7-4CCD-8828-914CFBF97809}"/>
    <cellStyle name="e_PRESUPUESTO OHL CONCESIONES polanco v1a_Créditos al 14 Mayo-10 para Canc Crédito Santander" xfId="925" xr:uid="{B4CC8FE9-B99B-4BE2-A8D9-59F181D8BBC5}"/>
    <cellStyle name="e_PRESUPUESTO OHL CONCESIONES polanco v1a_CREDITOS GANA MAYO 310510v1" xfId="926" xr:uid="{4A94BF8F-5416-4E13-AE16-DD464D75FE3E}"/>
    <cellStyle name="e_PRESUPUESTO OHL CONCESIONES polanco v1a_CREDITOS GANA MAYO 310510v1 (2)" xfId="927" xr:uid="{E6EFC8C6-A68B-41C9-816C-91A7ABE50A00}"/>
    <cellStyle name="e_PRESUPUESTO OHL CONCESIONES polanco v1a_diciembre 07v1" xfId="928" xr:uid="{5F14B87C-C51C-4FB2-87DD-2BD2353919A3}"/>
    <cellStyle name="e_PRESUPUESTO OHL CONCESIONES polanco v1a_diciembre 07v1_borrador disposición prestamo ssntander jun10 -2" xfId="929" xr:uid="{60E1269C-24F5-4E6A-8BDC-B7E1D398D8A1}"/>
    <cellStyle name="e_PRESUPUESTO OHL CONCESIONES polanco v1a_diciembre 07v1_Créditos al 14 Mayo-10 para Canc Crédito Santander" xfId="930" xr:uid="{D7C1707C-F140-4CAB-9BDB-477E8D4B97F6}"/>
    <cellStyle name="e_PRESUPUESTO OHL CONCESIONES polanco v1a_diciembre 07v1_CREDITOS GANA MAYO 310510v1" xfId="931" xr:uid="{8D26325C-A984-43E5-847F-77ACF258D281}"/>
    <cellStyle name="e_PRESUPUESTO OHL CONCESIONES polanco v1a_diciembre 07v1_CREDITOS GANA MAYO 310510v1 (2)" xfId="932" xr:uid="{0B87BB88-59BD-4BFF-9126-60683155B52A}"/>
    <cellStyle name="e_PRESUPUESTO OHL CONCESIONES polanco v1a_diciembre 07v1_Presupuesto 2010-2011-26jul10" xfId="933" xr:uid="{C52DD050-83D9-4533-8E67-BAA93BEC63E7}"/>
    <cellStyle name="e_PRESUPUESTO OHL CONCESIONES polanco v1a_diciembre 07v1_Resumen obra diciembre 2009" xfId="934" xr:uid="{78DCCB73-4401-4E67-94C1-EF2F373686C7}"/>
    <cellStyle name="e_PRESUPUESTO OHL CONCESIONES polanco v1a_diciembre 07v1_Resumen obra diciembre 2009 (2)" xfId="935" xr:uid="{7988A1C8-74E8-4B98-BADD-17EAFF17D0A3}"/>
    <cellStyle name="e_PRESUPUESTO OHL CONCESIONES polanco v1a_INTEGRACION FINFRA" xfId="936" xr:uid="{BC71B495-8F21-4029-900B-F0CF70282766}"/>
    <cellStyle name="e_PRESUPUESTO OHL CONCESIONES polanco v1a_INTEGRACION FINFRA_borrador disposición prestamo ssntander jun10 -2" xfId="937" xr:uid="{8170DB37-D467-4F45-947C-772B47691A20}"/>
    <cellStyle name="e_PRESUPUESTO OHL CONCESIONES polanco v1a_INTEGRACION FINFRA_Créditos al 14 Mayo-10 para Canc Crédito Santander" xfId="938" xr:uid="{81EC2781-5198-46D1-9267-66CABBB76ABF}"/>
    <cellStyle name="e_PRESUPUESTO OHL CONCESIONES polanco v1a_INTEGRACION FINFRA_CREDITOS GANA MAYO 310510v1" xfId="939" xr:uid="{2164FDF3-7582-4C4F-8EA7-7642EBD0EC4F}"/>
    <cellStyle name="e_PRESUPUESTO OHL CONCESIONES polanco v1a_INTEGRACION FINFRA_CREDITOS GANA MAYO 310510v1 (2)" xfId="940" xr:uid="{0DF32C8B-F470-42F8-A7AC-A064E245697C}"/>
    <cellStyle name="e_PRESUPUESTO OHL CONCESIONES polanco v1a_Presupuesto 2010-2011-26jul10" xfId="941" xr:uid="{1D6765E9-6A22-42C0-B6D0-FBC5590E1853}"/>
    <cellStyle name="e_PRESUPUESTO OHL CONCESIONES polanco v1a_PRESUPUESTO CAPSA AVANCE 2010_Duplicado2" xfId="942" xr:uid="{1F75FEC2-9540-4296-B6C1-99FC4A8062BE}"/>
    <cellStyle name="e_PRESUPUESTO OHL CONCESIONES polanco v1a_Resumen obra diciembre 2009" xfId="943" xr:uid="{60E7DC0B-37BB-46C2-90DD-1019DE779E1A}"/>
    <cellStyle name="e_PRESUPUESTO OHL CONCESIONES polanco v1a_Resumen obra diciembre 2009 (2)" xfId="944" xr:uid="{1CFDBCB3-CFCB-497F-A3A9-2E62BDA1B4E4}"/>
    <cellStyle name="e_Produccion Septiembre 2011" xfId="945" xr:uid="{0C25C716-2F24-48BD-A071-1B5889527D29}"/>
    <cellStyle name="e_Produccion Septiembre 2011_Redistribucion de recursos Fase I MM PtoV Ajuste 85(V) mdp" xfId="946" xr:uid="{A2DBA4B2-4A78-4F14-87BB-3F44F2B941FC}"/>
    <cellStyle name="e_RESUMEN NECESIDADES FEBRERO 09 (JO)" xfId="947" xr:uid="{11EBE0D8-2F15-4B58-9A2A-785810286B5B}"/>
    <cellStyle name="e_RESUMEN NECESIDADES FEBRERO 09 (JO)_7.OBRA EJECUTADA AGO-OCT 2010 (19jul10) vs 2" xfId="948" xr:uid="{F6BE7653-8DD2-498F-8A8E-B7D2E44B4E78}"/>
    <cellStyle name="e_RESUMEN NECESIDADES FEBRERO 09 (JO)_7.OBRA EJECUTADA AGO-OCT 2010 (19jul10) vs 2_Redistribucion de recursos Fase I MM PtoV Ajuste 85(V) mdp" xfId="949" xr:uid="{9605E75B-33C4-4888-9C27-DC6E7FA3D1A7}"/>
    <cellStyle name="e_RESUMEN NECESIDADES FEBRERO 09 (JO)_FASE I" xfId="950" xr:uid="{14C07B97-4F75-4F94-AA83-B23AD1BB7EF6}"/>
    <cellStyle name="e_RESUMEN NECESIDADES FEBRERO 09 (JO)_FASE I_7.OBRA EJECUTADA AGO-OCT 2010 (19jul10) vs 2" xfId="951" xr:uid="{CCE795FD-917E-4BEE-971F-5B892ACC93B0}"/>
    <cellStyle name="e_RESUMEN NECESIDADES FEBRERO 09 (JO)_FASE I_7.OBRA EJECUTADA AGO-OCT 2010 (19jul10) vs 2_Redistribucion de recursos Fase I MM PtoV Ajuste 85(V) mdp" xfId="952" xr:uid="{21B6165C-0689-44EE-BF95-CEE7CA61D83D}"/>
    <cellStyle name="e_RESUMEN NECESIDADES FEBRERO 09 (JO)_FASE I_Formato captura obra oct-dic 2010 (4)" xfId="953" xr:uid="{7A2A7A16-CC6D-47E3-B218-65667DCBE0FC}"/>
    <cellStyle name="e_RESUMEN NECESIDADES FEBRERO 09 (JO)_FASE I_Formato captura obra oct-dic 2010 (4)_Redistribucion de recursos Fase I MM PtoV Ajuste 85(V) mdp" xfId="954" xr:uid="{DA92D8A6-DD7B-4BC8-9045-DE3EE1BD53F3}"/>
    <cellStyle name="e_RESUMEN NECESIDADES FEBRERO 09 (JO)_FASE I_JORGE CASTRO OBRA EJECUTADA NOV-ENE 2010 (18OCT10)" xfId="955" xr:uid="{CC1F68DB-2D0E-4805-8DF2-788A4DA3D911}"/>
    <cellStyle name="e_RESUMEN NECESIDADES FEBRERO 09 (JO)_FASE I_JORGE CASTRO OBRA EJECUTADA NOV-ENE 2010 (18OCT10)_Redistribucion de recursos Fase I MM PtoV Ajuste 85(V) mdp" xfId="956" xr:uid="{58514D57-2056-4B54-B1CA-DF8CCC0CF6BD}"/>
    <cellStyle name="e_RESUMEN NECESIDADES FEBRERO 09 (JO)_FASE I_Redistribucion de recursos Fase I MM PtoV Ajuste 85(V) mdp" xfId="957" xr:uid="{75029BF7-32F0-4520-8D1A-2554023ACF0E}"/>
    <cellStyle name="e_RESUMEN NECESIDADES FEBRERO 09 (JO)_Formato captura obra oct-dic 2010 (4)" xfId="958" xr:uid="{0DA3E759-F0B1-4348-9E47-021288A182F7}"/>
    <cellStyle name="e_RESUMEN NECESIDADES FEBRERO 09 (JO)_Formato captura obra oct-dic 2010 (4)_Redistribucion de recursos Fase I MM PtoV Ajuste 85(V) mdp" xfId="959" xr:uid="{C03D1BF6-A12A-4B9D-BC3B-BB38D099EC56}"/>
    <cellStyle name="e_RESUMEN NECESIDADES FEBRERO 09 (JO)_JORGE CASTRO OBRA EJECUTADA NOV-ENE 2010 (18OCT10)" xfId="960" xr:uid="{EA955A8A-0C23-421F-B8F2-1BFE794D265B}"/>
    <cellStyle name="e_RESUMEN NECESIDADES FEBRERO 09 (JO)_JORGE CASTRO OBRA EJECUTADA NOV-ENE 2010 (18OCT10)_Redistribucion de recursos Fase I MM PtoV Ajuste 85(V) mdp" xfId="961" xr:uid="{4C806785-302C-44DE-AB14-F754EEC43E1C}"/>
    <cellStyle name="e_RESUMEN NECESIDADES FEBRERO 09 (JO)_Redistribucion de recursos Fase I MM PtoV Ajuste 85(V) mdp" xfId="962" xr:uid="{ECEBEDD4-037E-47FE-92B4-93934E2D912A}"/>
    <cellStyle name="e_RESUMEN NECESIDADES FEBRERO 09 (menos fondeo) FEB(GN)" xfId="963" xr:uid="{FEDF5DEB-6F56-4556-8F9C-2F9F9913FF7C}"/>
    <cellStyle name="e_RESUMEN NECESIDADES FEBRERO 2DA QUIN 09" xfId="964" xr:uid="{F6E4492C-238C-43FE-A94A-254E86D891DB}"/>
    <cellStyle name="e_Resumen tesorería Anual (BaseTrimestral) corregido" xfId="965" xr:uid="{B34585C7-C584-4261-8976-9CA90B72C52F}"/>
    <cellStyle name="e_Resumen tesorería Anual (BaseTrimestral) corregido_7.OBRA EJECUTADA AGO-OCT 2010 (19jul10) vs 2" xfId="966" xr:uid="{31082C95-8E30-4E2D-A7C5-EEFE89CEA3A0}"/>
    <cellStyle name="e_Resumen tesorería Anual (BaseTrimestral) corregido_7.OBRA EJECUTADA AGO-OCT 2010 (19jul10) vs 2_Redistribucion de recursos Fase I MM PtoV Ajuste 85(V) mdp" xfId="967" xr:uid="{6E3C68F0-3324-4618-A7CE-C351F97D7FE8}"/>
    <cellStyle name="e_Resumen tesorería Anual (BaseTrimestral) corregido_Formato captura obra oct-dic 2010 (4)" xfId="968" xr:uid="{369F23EB-1B1D-4DA3-8AA8-1469076D87A7}"/>
    <cellStyle name="e_Resumen tesorería Anual (BaseTrimestral) corregido_Formato captura obra oct-dic 2010 (4)_Redistribucion de recursos Fase I MM PtoV Ajuste 85(V) mdp" xfId="969" xr:uid="{AB4E3D63-CB38-4E58-B253-7ED1F71265FE}"/>
    <cellStyle name="e_Resumen tesorería Anual (BaseTrimestral) corregido_JORGE CASTRO OBRA EJECUTADA NOV-ENE 2010 (18OCT10)" xfId="970" xr:uid="{0FEBF440-2A5F-40EE-9789-E494D5A8170F}"/>
    <cellStyle name="e_Resumen tesorería Anual (BaseTrimestral) corregido_JORGE CASTRO OBRA EJECUTADA NOV-ENE 2010 (18OCT10)_Redistribucion de recursos Fase I MM PtoV Ajuste 85(V) mdp" xfId="971" xr:uid="{8E277D29-20F7-42E5-BA44-8F3A70F54710}"/>
    <cellStyle name="e_Resumen tesorería Anual (BaseTrimestral) corregido_Libro1" xfId="972" xr:uid="{7B8D61FA-64E6-482B-A3E3-A9E6169E446C}"/>
    <cellStyle name="e_Resumen tesorería Anual (BaseTrimestral) corregido_Redistribucion de recursos Fase I MM PtoV Ajuste 85(V) mdp" xfId="973" xr:uid="{11314135-AEE8-4BBD-8F01-05D510B5682B}"/>
    <cellStyle name="e_Resumen tesorería Anual (BaseTrimestral) corregido_VB Solicitud de recursos 1era quincena Feb09" xfId="974" xr:uid="{AAA9F5E5-9CCC-43E3-8979-46C50157A745}"/>
    <cellStyle name="e_Resumen tesorería ene-feb-mza-ABR OHL Conc  Mex (2) (3)" xfId="975" xr:uid="{A14820DA-74BD-468E-BB85-557FE07FBA7F}"/>
    <cellStyle name="e_Resumen tesorería ene-feb-mza-ABR OHL Conc  Mex (2) (3)_7.OBRA EJECUTADA AGO-OCT 2010 (19jul10) vs 2" xfId="976" xr:uid="{858EF6E0-D24E-42E3-BEEF-A43207215AD0}"/>
    <cellStyle name="e_Resumen tesorería ene-feb-mza-ABR OHL Conc  Mex (2) (3)_7.OBRA EJECUTADA AGO-OCT 2010 (19jul10) vs 2_Redistribucion de recursos Fase I MM PtoV Ajuste 85(V) mdp" xfId="977" xr:uid="{DF2CC337-B261-4547-9295-FA85C76113B3}"/>
    <cellStyle name="e_Resumen tesorería ene-feb-mza-ABR OHL Conc  Mex (2) (3)_Formato captura obra oct-dic 2010 (4)" xfId="978" xr:uid="{BC56A3A5-1946-41A9-8749-7303054CB772}"/>
    <cellStyle name="e_Resumen tesorería ene-feb-mza-ABR OHL Conc  Mex (2) (3)_Formato captura obra oct-dic 2010 (4)_Redistribucion de recursos Fase I MM PtoV Ajuste 85(V) mdp" xfId="979" xr:uid="{D74266CA-006C-4D87-AC57-F3CFD4940D2E}"/>
    <cellStyle name="e_Resumen tesorería ene-feb-mza-ABR OHL Conc  Mex (2) (3)_JORGE CASTRO OBRA EJECUTADA NOV-ENE 2010 (18OCT10)" xfId="980" xr:uid="{CD25FB55-D094-420D-94BF-A0E01DF22888}"/>
    <cellStyle name="e_Resumen tesorería ene-feb-mza-ABR OHL Conc  Mex (2) (3)_JORGE CASTRO OBRA EJECUTADA NOV-ENE 2010 (18OCT10)_Redistribucion de recursos Fase I MM PtoV Ajuste 85(V) mdp" xfId="981" xr:uid="{B6A6AC10-FCF1-4998-998A-D31FFC952583}"/>
    <cellStyle name="e_Resumen tesorería ene-feb-mza-ABR OHL Conc  Mex (2) (3)_Libro1" xfId="982" xr:uid="{27259EEB-BDDA-4201-8F41-BDDA04A8C8C6}"/>
    <cellStyle name="e_Resumen tesorería ene-feb-mza-ABR OHL Conc  Mex (2) (3)_Redistribucion de recursos Fase I MM PtoV Ajuste 85(V) mdp" xfId="983" xr:uid="{F81965F5-3792-4342-9E88-77066A73118A}"/>
    <cellStyle name="e_Resumen tesorería ene-feb-mza-ABR OHL Conc  Mex (2) (3)_VB Solicitud de recursos 1era quincena Feb09" xfId="984" xr:uid="{06C91BCB-B12F-4AB3-BAAC-4652037ACB77}"/>
    <cellStyle name="e_Resumen tesorería MARZO  -a - MAYO  OHL Conc  Mex" xfId="985" xr:uid="{9A6B23C1-49A8-4BC2-9E4D-6EDD6C78E200}"/>
    <cellStyle name="e_Resumen tesorería MARZO  -a - MAYO  OHL Conc  Mex_Redistribucion de recursos Fase I MM PtoV Ajuste 85(V) mdp" xfId="986" xr:uid="{F9BCB12B-9B5F-4837-912B-37620D7F4ADD}"/>
    <cellStyle name="e_TABLERO DE GESTION AMAIT DICIEMBRE 2009" xfId="987" xr:uid="{81151A7C-EA96-4425-B4CD-D40241CA30FB}"/>
    <cellStyle name="e_TABLERO DE GESTION AMAIT DICIEMBRE 2009_Redistribucion de recursos Fase I MM PtoV Ajuste 85(V) mdp" xfId="988" xr:uid="{E1F10F6E-5A96-47C8-A4EF-0633014C7CE4}"/>
    <cellStyle name="e_tesoreria nuevo formato" xfId="989" xr:uid="{C5EA3C41-B1D9-48AF-8013-3082C5273FD2}"/>
    <cellStyle name="e_Xl0000030" xfId="990" xr:uid="{30E71850-82E6-4464-84CB-9B6459087575}"/>
    <cellStyle name="Effect Symbol" xfId="991" xr:uid="{C53DAE4F-89B1-4F6F-9308-FA3663099268}"/>
    <cellStyle name="Employee_incr" xfId="992" xr:uid="{D953AC6B-B50A-4BA3-B630-84248819B393}"/>
    <cellStyle name="Encabez1" xfId="993" xr:uid="{9087CFB2-2C03-42F8-B8F2-4550555E51A2}"/>
    <cellStyle name="Encabez1 2" xfId="994" xr:uid="{597A4109-F77A-43F2-803D-1C9A99D6AB20}"/>
    <cellStyle name="Encabez1_Avance Mensual Mantto Mayor Mes Abril 2011 V Reprog Presup 105" xfId="995" xr:uid="{6C9831DF-7A9C-49CC-A5F2-8889B0A416CC}"/>
    <cellStyle name="Encabez2" xfId="996" xr:uid="{9069AF7A-5858-4D34-80D3-E5D465099FC9}"/>
    <cellStyle name="Encabez2 2" xfId="997" xr:uid="{0D2E692F-EFC0-4D90-A2C5-1B8A18254E7A}"/>
    <cellStyle name="Encabez2_Avance Mensual Mantto Mayor Mes Abril 2011 V Reprog Presup 105" xfId="998" xr:uid="{36231FBA-1B04-4F03-A5FF-D336D62A387E}"/>
    <cellStyle name="Encabezado 4 2" xfId="999" xr:uid="{234A2EC6-1335-4AAB-A6BF-9032C25F585C}"/>
    <cellStyle name="Encabezado 4 3" xfId="1000" xr:uid="{91997290-1EB9-4829-9BCF-688CD37C3403}"/>
    <cellStyle name="Ênfase1" xfId="1001" xr:uid="{0BAE380B-C1FF-471E-B945-A434316B860C}"/>
    <cellStyle name="Ênfase2" xfId="1002" xr:uid="{72E73F49-7EA9-417F-BF85-8ACA42733EDE}"/>
    <cellStyle name="Ênfase3" xfId="1003" xr:uid="{E8E3C427-8E1F-4921-8B53-F088E3B337DB}"/>
    <cellStyle name="Ênfase4" xfId="1004" xr:uid="{6843300A-48E9-4FE9-A853-59A2C5C5EB62}"/>
    <cellStyle name="Ênfase5" xfId="1005" xr:uid="{C092AD63-A9C0-4334-9D15-0662D991D937}"/>
    <cellStyle name="Ênfase6" xfId="1006" xr:uid="{8495261F-7ABD-4CA6-AAA4-BC61B2C6A7FE}"/>
    <cellStyle name="Énfasis 1" xfId="1007" xr:uid="{C05AF2CB-52E0-43CA-AA6C-EAAB3571963A}"/>
    <cellStyle name="Énfasis 2" xfId="1008" xr:uid="{175BE025-E2DE-4986-B076-C6795412241F}"/>
    <cellStyle name="Énfasis 3" xfId="1009" xr:uid="{BF9C0959-864E-4E6F-856B-AC650A2E473A}"/>
    <cellStyle name="Énfasis1 - 20%" xfId="1010" xr:uid="{96F8B72B-CD0B-4FD1-9A81-FEB0E9EC5386}"/>
    <cellStyle name="Énfasis1 - 20% 2" xfId="1011" xr:uid="{94A9046A-3A68-41C3-8654-176257C7F65D}"/>
    <cellStyle name="Énfasis1 - 20% 3" xfId="1012" xr:uid="{EFACBB60-4A91-4690-84FA-D151CE37A01D}"/>
    <cellStyle name="Énfasis1 - 20% 4" xfId="1013" xr:uid="{2E42CC8B-670A-43DB-817C-3C87C2D0C485}"/>
    <cellStyle name="Énfasis1 - 20%_est 1unoooo" xfId="1014" xr:uid="{6EFF1AAF-79EF-4CA0-BD38-55DF1CC1BB52}"/>
    <cellStyle name="Énfasis1 - 40%" xfId="1015" xr:uid="{364E3A8D-51EA-4CE3-9EF0-2BF6B04B0C59}"/>
    <cellStyle name="Énfasis1 - 40% 2" xfId="1016" xr:uid="{E0EEFE58-772F-4BE2-9B74-14C4F355DD99}"/>
    <cellStyle name="Énfasis1 - 40% 3" xfId="1017" xr:uid="{6AFAB48D-74FF-4378-9F6C-7BF3667BAB46}"/>
    <cellStyle name="Énfasis1 - 40% 4" xfId="1018" xr:uid="{1BED0737-B2D5-4C66-8B25-11C76456AD94}"/>
    <cellStyle name="Énfasis1 - 40%_est 1unoooo" xfId="1019" xr:uid="{E5BB5640-701E-425B-B142-D60676921B27}"/>
    <cellStyle name="Énfasis1 - 60%" xfId="1020" xr:uid="{0A961B28-4B25-4D77-B9F9-362DE1714A76}"/>
    <cellStyle name="Énfasis1 10" xfId="1021" xr:uid="{99016EDE-639E-4E4D-87CD-7AA49DB67F84}"/>
    <cellStyle name="Énfasis1 11" xfId="1022" xr:uid="{38D42802-34F7-4DAE-BAAD-63C48B7949C4}"/>
    <cellStyle name="Énfasis1 12" xfId="1023" xr:uid="{47AC700D-59B9-4902-97D3-FEE46D6986DB}"/>
    <cellStyle name="Énfasis1 13" xfId="1024" xr:uid="{00AA8B5F-4503-4F89-ADFC-BE22A5304580}"/>
    <cellStyle name="Énfasis1 14" xfId="1025" xr:uid="{F03053A9-31BB-4015-AD3C-4C53150DFC22}"/>
    <cellStyle name="Énfasis1 15" xfId="1026" xr:uid="{E84D8FFB-EB91-4E8E-9970-0EA7C8940B06}"/>
    <cellStyle name="Énfasis1 16" xfId="1027" xr:uid="{DD17C94D-8371-41EC-95C7-1FE056510AD4}"/>
    <cellStyle name="Énfasis1 17" xfId="1028" xr:uid="{71959F55-7FF0-4C7C-8776-FD29522D3214}"/>
    <cellStyle name="Énfasis1 18" xfId="1029" xr:uid="{897643C3-3055-45FD-B8C5-71E9C95780E3}"/>
    <cellStyle name="Énfasis1 19" xfId="1030" xr:uid="{D6A5B71F-D52C-400C-A8E6-6E7892FC60DD}"/>
    <cellStyle name="Énfasis1 2" xfId="1031" xr:uid="{60E4FE4C-79CC-4D96-9AAF-1BBE0D4296D8}"/>
    <cellStyle name="Énfasis1 3" xfId="1032" xr:uid="{985924BD-4F24-43D3-8F20-8CA94F2CAD8F}"/>
    <cellStyle name="Énfasis1 4" xfId="1033" xr:uid="{312811D6-1AFE-47A5-B2F6-4D978E405920}"/>
    <cellStyle name="Énfasis1 5" xfId="1034" xr:uid="{376C2F57-E2A6-4C57-A8F8-B3F1238218E8}"/>
    <cellStyle name="Énfasis1 6" xfId="1035" xr:uid="{A04CC799-7FF3-4C84-BA0A-F5B4D4BC7709}"/>
    <cellStyle name="Énfasis1 7" xfId="1036" xr:uid="{D8B31408-E91A-4F71-87B5-F48E7892F3BB}"/>
    <cellStyle name="Énfasis1 8" xfId="1037" xr:uid="{95505518-ED77-480D-A916-1A5F483402EB}"/>
    <cellStyle name="Énfasis1 9" xfId="1038" xr:uid="{16DA7279-5B3F-4F72-AF16-3CD7B1EF94BF}"/>
    <cellStyle name="Énfasis2 - 20%" xfId="1039" xr:uid="{AD788F7C-F4AE-4B2C-B84C-D9B5BDCC948D}"/>
    <cellStyle name="Énfasis2 - 20% 2" xfId="1040" xr:uid="{83CEAB76-9BFC-41D0-BFAA-268D32B52B04}"/>
    <cellStyle name="Énfasis2 - 20% 3" xfId="1041" xr:uid="{D79C1DEE-70CF-427F-ACC9-7A32C9BC906A}"/>
    <cellStyle name="Énfasis2 - 20% 4" xfId="1042" xr:uid="{5B77E23D-A7B2-4E8B-ABE1-603C755A9627}"/>
    <cellStyle name="Énfasis2 - 20%_est 1unoooo" xfId="1043" xr:uid="{0964BE76-F4F0-41F9-9782-182B08E58B42}"/>
    <cellStyle name="Énfasis2 - 40%" xfId="1044" xr:uid="{FAB2C580-6DE0-4E19-B140-B445795BA37D}"/>
    <cellStyle name="Énfasis2 - 40% 2" xfId="1045" xr:uid="{AC82D6AF-092B-4B69-81B4-B0964D0C603F}"/>
    <cellStyle name="Énfasis2 - 40% 3" xfId="1046" xr:uid="{68609907-69E0-4759-878E-07763EAEF047}"/>
    <cellStyle name="Énfasis2 - 40% 4" xfId="1047" xr:uid="{F43E5B4A-15DB-471F-84DF-AA7FD7D75374}"/>
    <cellStyle name="Énfasis2 - 40%_est 1unoooo" xfId="1048" xr:uid="{BF276F49-2A0F-4FED-B93F-0F102DA3DB3E}"/>
    <cellStyle name="Énfasis2 - 60%" xfId="1049" xr:uid="{48DA674F-12B4-49E7-81F2-7B60FA12EA43}"/>
    <cellStyle name="Énfasis2 10" xfId="1050" xr:uid="{A0EDAA41-18E6-4767-A2AB-4D12F27BFF03}"/>
    <cellStyle name="Énfasis2 11" xfId="1051" xr:uid="{878A2EDC-A6F6-4B1C-B28E-314739F1618E}"/>
    <cellStyle name="Énfasis2 12" xfId="1052" xr:uid="{5A332261-AB90-4D3E-BDC7-57F32452FD76}"/>
    <cellStyle name="Énfasis2 13" xfId="1053" xr:uid="{AB93A2C9-E023-4E8B-A8F7-5777F0229A90}"/>
    <cellStyle name="Énfasis2 14" xfId="1054" xr:uid="{7460AEE9-28E8-417F-B153-5832A71B49D1}"/>
    <cellStyle name="Énfasis2 15" xfId="1055" xr:uid="{4BB34D96-200F-4444-8550-59A02B4CEEFA}"/>
    <cellStyle name="Énfasis2 16" xfId="1056" xr:uid="{1E694D50-C617-4EF3-B162-E918632F5597}"/>
    <cellStyle name="Énfasis2 17" xfId="1057" xr:uid="{C2DE1599-BDBE-462B-9B2B-A4F05D041A33}"/>
    <cellStyle name="Énfasis2 18" xfId="1058" xr:uid="{779156E3-8F20-4567-81C9-370F11397D7F}"/>
    <cellStyle name="Énfasis2 19" xfId="1059" xr:uid="{81A6E872-3CF7-4189-8578-FD32F90D9333}"/>
    <cellStyle name="Énfasis2 2" xfId="1060" xr:uid="{E1D0034C-969C-425F-8EF2-6BFB329AB320}"/>
    <cellStyle name="Énfasis2 3" xfId="1061" xr:uid="{6EB4086B-3725-4CA5-B1E4-15950B210C24}"/>
    <cellStyle name="Énfasis2 4" xfId="1062" xr:uid="{831E2ACA-B26E-4C7F-BA2B-9C33DEC85B8E}"/>
    <cellStyle name="Énfasis2 5" xfId="1063" xr:uid="{F9B1E399-04A3-4A2C-8B72-4B0D29F35393}"/>
    <cellStyle name="Énfasis2 6" xfId="1064" xr:uid="{19EFCE80-7D96-4353-A330-BFBC736B4EA3}"/>
    <cellStyle name="Énfasis2 7" xfId="1065" xr:uid="{942EE404-0A74-4066-BFE7-007263A21D55}"/>
    <cellStyle name="Énfasis2 8" xfId="1066" xr:uid="{1851F299-2EAD-47D5-9119-316A0A33C180}"/>
    <cellStyle name="Énfasis2 9" xfId="1067" xr:uid="{08492C6E-4358-467D-807B-44530B394FFF}"/>
    <cellStyle name="Énfasis3 - 20%" xfId="1068" xr:uid="{C0DC41A2-7FE2-46BA-A890-2DAA9E421836}"/>
    <cellStyle name="Énfasis3 - 20% 2" xfId="1069" xr:uid="{3A69B739-AC23-44DC-A353-6DA26D8C91DB}"/>
    <cellStyle name="Énfasis3 - 20% 3" xfId="1070" xr:uid="{F85C1C24-3040-4527-823F-814A3F067384}"/>
    <cellStyle name="Énfasis3 - 20% 4" xfId="1071" xr:uid="{2544E24F-95E9-4BDE-8A24-988027A2184F}"/>
    <cellStyle name="Énfasis3 - 20%_est 1unoooo" xfId="1072" xr:uid="{B04EBFF7-915E-4A00-B175-91298E3A8A86}"/>
    <cellStyle name="Énfasis3 - 40%" xfId="1073" xr:uid="{F3BB1300-50A9-4DA8-B6C3-2E01E2CB3DE3}"/>
    <cellStyle name="Énfasis3 - 40% 2" xfId="1074" xr:uid="{90E84069-3FE5-419A-BAFB-78941CE4323B}"/>
    <cellStyle name="Énfasis3 - 40% 3" xfId="1075" xr:uid="{3E052E05-DC2F-4227-A9FE-1A93230DD8AD}"/>
    <cellStyle name="Énfasis3 - 40% 4" xfId="1076" xr:uid="{C2FBFA21-AFB9-450C-A958-90BA20FEC64E}"/>
    <cellStyle name="Énfasis3 - 40%_est 1unoooo" xfId="1077" xr:uid="{2D683A8A-4EF8-4643-B9D8-E48F7214484D}"/>
    <cellStyle name="Énfasis3 - 60%" xfId="1078" xr:uid="{5AA8DC5B-A431-41A7-B18E-A4329E1C0CE8}"/>
    <cellStyle name="Énfasis3 10" xfId="1079" xr:uid="{BB183C9D-17FD-4AE8-98F5-CD12C9FCBD99}"/>
    <cellStyle name="Énfasis3 11" xfId="1080" xr:uid="{B606C6EB-4F87-4FAE-9EB4-6CF98EB64F6B}"/>
    <cellStyle name="Énfasis3 12" xfId="1081" xr:uid="{A3658287-D51E-4FC1-BEE0-AE7CE349C44F}"/>
    <cellStyle name="Énfasis3 13" xfId="1082" xr:uid="{9811449C-671D-47F4-867D-5EB661986BCF}"/>
    <cellStyle name="Énfasis3 14" xfId="1083" xr:uid="{279EF4AB-9E4A-47DB-B384-F6236EE1EB78}"/>
    <cellStyle name="Énfasis3 15" xfId="1084" xr:uid="{18DBFF9F-AF6E-43F0-B330-3641E7B9B85A}"/>
    <cellStyle name="Énfasis3 16" xfId="1085" xr:uid="{7795EF95-905A-4229-95A8-EDD3EF1334FA}"/>
    <cellStyle name="Énfasis3 17" xfId="1086" xr:uid="{00BD383A-6A6F-430B-9096-D8238069505A}"/>
    <cellStyle name="Énfasis3 18" xfId="1087" xr:uid="{D68CF1D8-D289-4275-B8EE-32D7747B90D5}"/>
    <cellStyle name="Énfasis3 19" xfId="1088" xr:uid="{EA6504CB-845D-4852-88C6-510018FD7D6E}"/>
    <cellStyle name="Énfasis3 2" xfId="1089" xr:uid="{BC2E3F95-7127-4359-8301-D609250B4691}"/>
    <cellStyle name="Énfasis3 2 2" xfId="1090" xr:uid="{B6004A77-279E-45B4-9BF9-F35631FCC409}"/>
    <cellStyle name="Énfasis3 20" xfId="1091" xr:uid="{295F091B-C133-41C5-A4E7-6DEEE7E98167}"/>
    <cellStyle name="Énfasis3 21" xfId="1092" xr:uid="{D06A099B-C3D4-42B1-ABB6-FCFD1767B6AC}"/>
    <cellStyle name="Énfasis3 22" xfId="1093" xr:uid="{7D48A525-A6F3-4ED8-853C-837860EF3C6E}"/>
    <cellStyle name="Énfasis3 23" xfId="1094" xr:uid="{4837DD3E-D346-43E2-876C-AA63E52132B6}"/>
    <cellStyle name="Énfasis3 3" xfId="1095" xr:uid="{E888EF23-350A-4F83-A4F4-EAC0729C6D3E}"/>
    <cellStyle name="Énfasis3 4" xfId="1096" xr:uid="{0D42A265-E6F9-4D2A-B348-BA05E579A259}"/>
    <cellStyle name="Énfasis3 5" xfId="1097" xr:uid="{C09D7975-7FAC-4044-82E8-93848C0243BC}"/>
    <cellStyle name="Énfasis3 6" xfId="1098" xr:uid="{8EBCDF52-33A8-425D-A6C7-2EBB88D53574}"/>
    <cellStyle name="Énfasis3 7" xfId="1099" xr:uid="{098D9636-4A44-4FE6-9F58-C30A4B84156F}"/>
    <cellStyle name="Énfasis3 8" xfId="1100" xr:uid="{80AEE984-3FDD-4D3B-9EC4-7C8E1587A913}"/>
    <cellStyle name="Énfasis3 9" xfId="1101" xr:uid="{1F7F05D7-2DAC-48DD-AAB0-230F676BF132}"/>
    <cellStyle name="Énfasis4 - 20%" xfId="1102" xr:uid="{6C3A14D5-9BE2-4D33-A8CC-71F91D5198D8}"/>
    <cellStyle name="Énfasis4 - 20% 2" xfId="1103" xr:uid="{09D8BA16-A755-4132-A004-BF423755F0D1}"/>
    <cellStyle name="Énfasis4 - 20% 3" xfId="1104" xr:uid="{F6E2646E-7312-41CD-A5A3-C9D2D951A9D5}"/>
    <cellStyle name="Énfasis4 - 20% 4" xfId="1105" xr:uid="{C5035143-F2A0-4DC9-8E39-C46D209C8CD6}"/>
    <cellStyle name="Énfasis4 - 20%_est 1unoooo" xfId="1106" xr:uid="{0FD39DF3-D5F0-4B5C-AD5E-709DD2DA3653}"/>
    <cellStyle name="Énfasis4 - 40%" xfId="1107" xr:uid="{58FD1722-620F-40B1-ACFE-C83C65DE72FD}"/>
    <cellStyle name="Énfasis4 - 40% 2" xfId="1108" xr:uid="{1373C96A-58B8-4509-8554-1AA7266E72FE}"/>
    <cellStyle name="Énfasis4 - 40% 3" xfId="1109" xr:uid="{D2ED79DC-83EA-4D3C-8277-A41F008A0D62}"/>
    <cellStyle name="Énfasis4 - 40% 4" xfId="1110" xr:uid="{7B9F6024-99D3-461E-8E4E-92F7FC42E61A}"/>
    <cellStyle name="Énfasis4 - 40%_est 1unoooo" xfId="1111" xr:uid="{2904B63B-AF44-4E36-92FF-7B8913B20628}"/>
    <cellStyle name="Énfasis4 - 60%" xfId="1112" xr:uid="{48A9E321-A9FD-4D48-8BBF-85BEDB9DC998}"/>
    <cellStyle name="Énfasis4 10" xfId="1113" xr:uid="{DF74A299-D8A7-4B60-B5FE-4002D7036371}"/>
    <cellStyle name="Énfasis4 11" xfId="1114" xr:uid="{EC258E1F-12DF-4965-9EAE-1A285F9C9084}"/>
    <cellStyle name="Énfasis4 12" xfId="1115" xr:uid="{7CDE146C-BF5B-4564-BF50-03EF63307D76}"/>
    <cellStyle name="Énfasis4 13" xfId="1116" xr:uid="{E3B02E50-300C-4BCA-AA89-41DA4BCC2D0E}"/>
    <cellStyle name="Énfasis4 14" xfId="1117" xr:uid="{8A839F75-7CDD-40D7-A825-121AA20C5244}"/>
    <cellStyle name="Énfasis4 15" xfId="1118" xr:uid="{FA765143-812C-464B-98C1-62FA9D3C48D7}"/>
    <cellStyle name="Énfasis4 16" xfId="1119" xr:uid="{178AE0CB-EB38-4CB8-8883-0FF28EFCE64B}"/>
    <cellStyle name="Énfasis4 17" xfId="1120" xr:uid="{2D0D32DC-DE24-4C73-B1D5-6C047FB6A0E0}"/>
    <cellStyle name="Énfasis4 18" xfId="1121" xr:uid="{CA980074-3806-456F-B283-7052001C8C28}"/>
    <cellStyle name="Énfasis4 19" xfId="1122" xr:uid="{1659FC68-BDC8-43AE-8BFA-D4810BD40EF5}"/>
    <cellStyle name="Énfasis4 2" xfId="1123" xr:uid="{471EDAA1-FEAC-4CC2-94BD-A5677FDC054A}"/>
    <cellStyle name="Énfasis4 3" xfId="1124" xr:uid="{B1E03118-214D-46BC-8FD1-CB79D3F8CE24}"/>
    <cellStyle name="Énfasis4 4" xfId="1125" xr:uid="{2999878A-DC16-4845-B400-BD9D967CB5F2}"/>
    <cellStyle name="Énfasis4 5" xfId="1126" xr:uid="{2983C2E1-4436-493E-BC61-068131782EF2}"/>
    <cellStyle name="Énfasis4 6" xfId="1127" xr:uid="{AAF063D3-1A8E-402B-80FE-2DA720C4F098}"/>
    <cellStyle name="Énfasis4 7" xfId="1128" xr:uid="{0A03198E-A16A-4C3B-9E02-5B8624E41A41}"/>
    <cellStyle name="Énfasis4 8" xfId="1129" xr:uid="{2F27C0A6-6704-4721-A005-CA8330F79C8F}"/>
    <cellStyle name="Énfasis4 9" xfId="1130" xr:uid="{36696408-7866-4AE5-8E03-0F30B3FB16C1}"/>
    <cellStyle name="Énfasis5 - 20%" xfId="1131" xr:uid="{1F0215DA-4D77-4E00-B51B-3F53DC8CC7C3}"/>
    <cellStyle name="Énfasis5 - 20% 2" xfId="1132" xr:uid="{9E4282B6-8EFF-4496-B251-3A3484941E24}"/>
    <cellStyle name="Énfasis5 - 20% 3" xfId="1133" xr:uid="{96C68DDA-9821-42A9-A9E7-626D0678CCBF}"/>
    <cellStyle name="Énfasis5 - 20% 4" xfId="1134" xr:uid="{49B37083-438B-4AEB-BDD0-77B4DA32ED9B}"/>
    <cellStyle name="Énfasis5 - 20%_est 1unoooo" xfId="1135" xr:uid="{59A6EDE2-0286-4CE3-A190-2FE1D194D23D}"/>
    <cellStyle name="Énfasis5 - 40%" xfId="1136" xr:uid="{53EB31C7-FEB6-4613-9947-3F0EE3B1E24E}"/>
    <cellStyle name="Énfasis5 - 40% 2" xfId="1137" xr:uid="{D73BEA55-B8A9-4095-A610-7EBC70858893}"/>
    <cellStyle name="Énfasis5 - 40% 3" xfId="1138" xr:uid="{78B470EA-65B2-4D66-9577-4043CF3CDA5B}"/>
    <cellStyle name="Énfasis5 - 40% 4" xfId="1139" xr:uid="{E07C16BE-F9FC-418E-A457-E95763A807B0}"/>
    <cellStyle name="Énfasis5 - 40%_est 1unoooo" xfId="1140" xr:uid="{FE55184A-B172-480B-9234-550BE187D201}"/>
    <cellStyle name="Énfasis5 - 60%" xfId="1141" xr:uid="{E001DA4B-F668-499C-A6F0-F0673E1AEA67}"/>
    <cellStyle name="Énfasis5 10" xfId="1142" xr:uid="{4F0F5D5F-AA7E-465F-808B-1CF35C4F363F}"/>
    <cellStyle name="Énfasis5 11" xfId="1143" xr:uid="{211DBBE4-39B9-4887-A718-543B2881F6DB}"/>
    <cellStyle name="Énfasis5 12" xfId="1144" xr:uid="{9CFE7D54-8F1A-4CD9-A0B6-1E64569558CA}"/>
    <cellStyle name="Énfasis5 13" xfId="1145" xr:uid="{27C645BB-98EE-4931-B84E-BDB8E5E46C35}"/>
    <cellStyle name="Énfasis5 14" xfId="1146" xr:uid="{E15D0001-B27C-41FB-9233-C8A69E28AC51}"/>
    <cellStyle name="Énfasis5 15" xfId="1147" xr:uid="{3DDF0F85-B82C-4720-BD18-C7FBCF3CB8B3}"/>
    <cellStyle name="Énfasis5 16" xfId="1148" xr:uid="{E181F1B7-FB41-4E6F-BD21-C7F5135D7A8F}"/>
    <cellStyle name="Énfasis5 17" xfId="1149" xr:uid="{1F0648D5-EC7D-49BC-8AE1-5BD1A3C8C0EF}"/>
    <cellStyle name="Énfasis5 18" xfId="1150" xr:uid="{AAB667CC-2C2D-4CE6-85C9-7F1CC0E29814}"/>
    <cellStyle name="Énfasis5 19" xfId="1151" xr:uid="{9DBA80E5-3370-4D58-A640-C050996B5591}"/>
    <cellStyle name="Énfasis5 2" xfId="1152" xr:uid="{BC9ED3E4-6EC5-4035-B416-066790B10E4E}"/>
    <cellStyle name="Énfasis5 2 2" xfId="1153" xr:uid="{6D894BF0-F633-498E-A976-B6A9C6DE8674}"/>
    <cellStyle name="Énfasis5 20" xfId="1154" xr:uid="{A0D343CD-682D-4C2F-8659-3C5A30F936A4}"/>
    <cellStyle name="Énfasis5 21" xfId="1155" xr:uid="{D94DEF8A-3A69-4EDE-B52D-107378B2E3DB}"/>
    <cellStyle name="Énfasis5 22" xfId="1156" xr:uid="{BE5BE840-7ED7-4DF5-A110-C56398FD6CFE}"/>
    <cellStyle name="Énfasis5 23" xfId="1157" xr:uid="{DF9768C5-178E-49BF-A218-05EEC873E31F}"/>
    <cellStyle name="Énfasis5 3" xfId="1158" xr:uid="{11D0BF32-BA56-475F-8153-7E8989866B79}"/>
    <cellStyle name="Énfasis5 4" xfId="1159" xr:uid="{E7F6F7E5-31A1-4031-8384-E924D4A864C0}"/>
    <cellStyle name="Énfasis5 5" xfId="1160" xr:uid="{9B4BCBBC-B8C5-4EFF-AF7C-0C08DB16298E}"/>
    <cellStyle name="Énfasis5 6" xfId="1161" xr:uid="{A20144D5-AD0C-4FD2-A921-08DC0BE35091}"/>
    <cellStyle name="Énfasis5 7" xfId="1162" xr:uid="{F50CC6E4-AC35-40A0-AAC3-3F04792FC5C1}"/>
    <cellStyle name="Énfasis5 8" xfId="1163" xr:uid="{2DC75119-26DC-4BCA-9A80-11EE737EEBEA}"/>
    <cellStyle name="Énfasis5 9" xfId="1164" xr:uid="{6F379955-01AF-4558-8158-DE429D744BB6}"/>
    <cellStyle name="Énfasis6 - 20%" xfId="1165" xr:uid="{1EDD954A-74F5-477C-906E-BB3737BE3ED4}"/>
    <cellStyle name="Énfasis6 - 20% 2" xfId="1166" xr:uid="{D463AD80-6D66-4A17-95C9-A1F85FCFE017}"/>
    <cellStyle name="Énfasis6 - 20% 3" xfId="1167" xr:uid="{EEFA1766-4720-480E-8332-EAC1787D2868}"/>
    <cellStyle name="Énfasis6 - 20% 4" xfId="1168" xr:uid="{F57F8856-C109-4D17-A651-2123055E9485}"/>
    <cellStyle name="Énfasis6 - 20%_est 1unoooo" xfId="1169" xr:uid="{88288ABF-CC69-4C2A-9353-025682D03AE0}"/>
    <cellStyle name="Énfasis6 - 40%" xfId="1170" xr:uid="{4CA39C4C-2721-46E9-835A-41C24A1EAC35}"/>
    <cellStyle name="Énfasis6 - 40% 2" xfId="1171" xr:uid="{DE4B257F-F830-45F9-9F3E-96BF3D5E95EA}"/>
    <cellStyle name="Énfasis6 - 40% 3" xfId="1172" xr:uid="{22C9CA60-0F2E-4693-AE81-E72242C63AF7}"/>
    <cellStyle name="Énfasis6 - 40% 4" xfId="1173" xr:uid="{97964C58-C2CB-41D4-BBA8-D2B824E69033}"/>
    <cellStyle name="Énfasis6 - 40%_est 1unoooo" xfId="1174" xr:uid="{58A58017-AC03-43C6-9892-1F682A615600}"/>
    <cellStyle name="Énfasis6 - 60%" xfId="1175" xr:uid="{DC7CF081-3181-4EAF-8BEC-4D2B2648BA0B}"/>
    <cellStyle name="Énfasis6 10" xfId="1176" xr:uid="{17A56F29-2A43-4F15-8670-A0E270020C22}"/>
    <cellStyle name="Énfasis6 11" xfId="1177" xr:uid="{246381CD-CC44-4348-AF66-BF565056A48B}"/>
    <cellStyle name="Énfasis6 12" xfId="1178" xr:uid="{BC6B6E65-78C7-4ADF-A04C-3BE9FEEED9C5}"/>
    <cellStyle name="Énfasis6 13" xfId="1179" xr:uid="{6AEDBF4E-05F7-48E4-9537-180CF5D3FAF0}"/>
    <cellStyle name="Énfasis6 14" xfId="1180" xr:uid="{4F20CC5E-0ABE-42F4-A67C-ADD2F62EF416}"/>
    <cellStyle name="Énfasis6 15" xfId="1181" xr:uid="{C982C51C-2B9F-49B1-BECD-85FB22ACEF15}"/>
    <cellStyle name="Énfasis6 16" xfId="1182" xr:uid="{123B6A5D-3BBF-47E0-AF96-D3BEA5B803FA}"/>
    <cellStyle name="Énfasis6 17" xfId="1183" xr:uid="{D4484CA1-610F-4F04-8E97-FF7349653D0C}"/>
    <cellStyle name="Énfasis6 18" xfId="1184" xr:uid="{45653D5D-51FE-41EA-B9EC-38B8425311A7}"/>
    <cellStyle name="Énfasis6 19" xfId="1185" xr:uid="{2A62852E-F990-4434-8870-B32DABFF4761}"/>
    <cellStyle name="Énfasis6 2" xfId="1186" xr:uid="{64F4759D-3F9A-468E-8A1F-0AEADA0D878D}"/>
    <cellStyle name="Énfasis6 2 2" xfId="1187" xr:uid="{25C0CE37-29D6-490D-9FF0-395DCF0E2871}"/>
    <cellStyle name="Énfasis6 20" xfId="1188" xr:uid="{8F31EDF8-743A-4454-B401-5818B67D92CC}"/>
    <cellStyle name="Énfasis6 21" xfId="1189" xr:uid="{399C3313-C393-4F2D-97E6-2729681C3F68}"/>
    <cellStyle name="Énfasis6 22" xfId="1190" xr:uid="{C19DCABE-334B-4495-A98C-CE01C4F39002}"/>
    <cellStyle name="Énfasis6 23" xfId="1191" xr:uid="{71958DDF-B9F5-49FB-B524-8149A0162C02}"/>
    <cellStyle name="Énfasis6 3" xfId="1192" xr:uid="{9250783B-6EC4-44C8-BA93-D5DFFE1E4836}"/>
    <cellStyle name="Énfasis6 4" xfId="1193" xr:uid="{46E9B23B-7603-4E1B-9AB8-73F90FEF3049}"/>
    <cellStyle name="Énfasis6 5" xfId="1194" xr:uid="{0FCF793E-01EF-406D-A63C-EA0354A81D71}"/>
    <cellStyle name="Énfasis6 6" xfId="1195" xr:uid="{D619E595-C018-49C2-9BB2-98C7D1D6644C}"/>
    <cellStyle name="Énfasis6 7" xfId="1196" xr:uid="{8EA27498-FF4C-498B-B7ED-3DB05B465BD6}"/>
    <cellStyle name="Énfasis6 8" xfId="1197" xr:uid="{F1722499-E670-40BC-9496-FC6ED210B665}"/>
    <cellStyle name="Énfasis6 9" xfId="1198" xr:uid="{EE3272F6-3947-4247-A5AF-1D36E31A943C}"/>
    <cellStyle name="Enlarge title text, yellow on blue" xfId="1199" xr:uid="{BCA9AB27-151B-403B-A9DF-70159EFC995B}"/>
    <cellStyle name="Enter Currency (0)" xfId="1200" xr:uid="{7F830204-1651-4150-AD42-E4380B086DDB}"/>
    <cellStyle name="Enter Currency (0) 2" xfId="1201" xr:uid="{E04AC239-B337-4848-AB8C-A0D1813AB64A}"/>
    <cellStyle name="Enter Currency (0) 3" xfId="1202" xr:uid="{17D9D103-5A86-4FA6-8394-B15CFEDD1BBE}"/>
    <cellStyle name="Enter Currency (2)" xfId="1203" xr:uid="{DFD78E2C-E6D5-4840-ADE3-45E303867030}"/>
    <cellStyle name="Enter Units (0)" xfId="1204" xr:uid="{08989B0B-B8D8-4984-8AE1-F63F294459A6}"/>
    <cellStyle name="Enter Units (0) 2" xfId="1205" xr:uid="{581E40CD-0AA4-43A0-A3FE-34158B9309DC}"/>
    <cellStyle name="Enter Units (0) 3" xfId="1206" xr:uid="{8D1B1C83-7B28-47B5-BC02-F8CC78377EFE}"/>
    <cellStyle name="Enter Units (1)" xfId="1207" xr:uid="{394168E8-4D39-4AF5-B7AF-CE4EB09F3B4E}"/>
    <cellStyle name="Enter Units (1) 2" xfId="1208" xr:uid="{816680DC-2E8B-40C6-AFE2-727055CB5804}"/>
    <cellStyle name="Enter Units (1) 3" xfId="1209" xr:uid="{FE9F27E5-32DB-46ED-A1FE-D46B020C0ACD}"/>
    <cellStyle name="Enter Units (2)" xfId="1210" xr:uid="{942E8C50-476C-4103-A673-2DADBBC39762}"/>
    <cellStyle name="Entered" xfId="1211" xr:uid="{1C85B11A-4741-425D-8070-D99F954D1265}"/>
    <cellStyle name="Entrada 2" xfId="1212" xr:uid="{E5065AE1-2F9A-460A-998A-49091F6E5142}"/>
    <cellStyle name="Entrada 2 2" xfId="2761" xr:uid="{A4942858-76D1-49B6-AB26-996137E50452}"/>
    <cellStyle name="Entrada 3" xfId="1213" xr:uid="{613D8862-7927-4A1F-B782-03722DB4611C}"/>
    <cellStyle name="Entrada 3 2" xfId="2762" xr:uid="{5ECF8223-627A-4F7B-897A-ECB683582CA7}"/>
    <cellStyle name="Entry" xfId="1214" xr:uid="{0994C547-8A8B-4701-A409-F7BBCAA0D83B}"/>
    <cellStyle name="Entry [0]" xfId="1215" xr:uid="{C2D7DE30-CF46-4996-A85D-1E0C2A22C4F1}"/>
    <cellStyle name="Entry [0] 2" xfId="1216" xr:uid="{355FC218-F142-40C5-8D40-F21EA7409271}"/>
    <cellStyle name="Entry [0] 3" xfId="1217" xr:uid="{E549EF86-4925-4B80-9A09-99CC625D9B70}"/>
    <cellStyle name="Entry 2" xfId="1218" xr:uid="{9926102A-12D1-44AE-82D6-B95BF37CE548}"/>
    <cellStyle name="Entry 3" xfId="1219" xr:uid="{0B98459F-27E7-455B-A81E-F31366AC1B40}"/>
    <cellStyle name="Entry_Actualización Real Rentas 2008" xfId="1220" xr:uid="{7D534DB6-FFE3-4FE5-8E3D-A704A52334FB}"/>
    <cellStyle name="Estilo 1" xfId="1221" xr:uid="{E75388B3-DDBD-4DC2-B503-410905FCEA27}"/>
    <cellStyle name="Estilo 1 10" xfId="1222" xr:uid="{BD8DE82E-4574-44FB-829C-CE2256C157B2}"/>
    <cellStyle name="Estilo 1 11" xfId="1223" xr:uid="{363C319F-0A92-4D4B-8B49-7D30E8D2B432}"/>
    <cellStyle name="Estilo 1 12" xfId="1224" xr:uid="{FE39E1FB-D879-49EC-96C5-2A2DB929F42B}"/>
    <cellStyle name="Estilo 1 13" xfId="1225" xr:uid="{A3ABC911-2705-4A22-8F65-43041249D901}"/>
    <cellStyle name="Estilo 1 14" xfId="1226" xr:uid="{12A717EB-7F5A-4EB7-9E03-231CF047B016}"/>
    <cellStyle name="Estilo 1 15" xfId="1227" xr:uid="{001EA526-FFD5-4D51-B9D5-0EC8929FF683}"/>
    <cellStyle name="Estilo 1 16" xfId="1228" xr:uid="{B0A6D47C-8E44-4CAB-8E3E-7BD6955D18CF}"/>
    <cellStyle name="Estilo 1 17" xfId="1229" xr:uid="{09314F04-C49C-4BB8-8E59-BF6CEAFDD11A}"/>
    <cellStyle name="Estilo 1 18" xfId="1230" xr:uid="{064D76E2-7685-45CC-8AD0-3C4AD3B1B8C9}"/>
    <cellStyle name="Estilo 1 19" xfId="1231" xr:uid="{74C5455B-9C1A-4CEE-B4E8-93CE507B9E00}"/>
    <cellStyle name="Estilo 1 2" xfId="1232" xr:uid="{B6DB9EB8-2759-45C4-A781-82B881C5BE72}"/>
    <cellStyle name="Estilo 1 20" xfId="1233" xr:uid="{AC16E44F-26A5-4AB1-ABE4-CF57CC04D210}"/>
    <cellStyle name="Estilo 1 3" xfId="1234" xr:uid="{FFDD536D-A4EB-4E81-821D-D9118868DB30}"/>
    <cellStyle name="Estilo 1 4" xfId="1235" xr:uid="{C712E639-964C-4633-9CEE-1F621227E59B}"/>
    <cellStyle name="Estilo 1 5" xfId="1236" xr:uid="{C88C7CA9-EFD9-4843-807A-3873021493DC}"/>
    <cellStyle name="Estilo 1 6" xfId="1237" xr:uid="{22648191-A6D6-429A-B386-AE7791C25D7A}"/>
    <cellStyle name="Estilo 1 7" xfId="1238" xr:uid="{A2598A98-198C-48A0-8A27-54FFC6E4F4A6}"/>
    <cellStyle name="Estilo 1 8" xfId="1239" xr:uid="{2148424C-E5AA-4487-82B2-56BE738B330D}"/>
    <cellStyle name="Estilo 1 9" xfId="1240" xr:uid="{262785B8-0E56-43F3-BA78-51BDCAF4BBC2}"/>
    <cellStyle name="Estilo 1_130128-CEM_Serie Reequilibrio-env INTECSA RampUp10%-ext2051" xfId="1241" xr:uid="{2FC12D6D-FCD8-487A-A0AE-C69C66F70049}"/>
    <cellStyle name="Estilo 2" xfId="1242" xr:uid="{2D8C382C-11DB-4F8A-9C53-2D024537A49D}"/>
    <cellStyle name="Estilo 2 2" xfId="1243" xr:uid="{BFB136CB-4914-464D-8FE4-A3E6154CD10D}"/>
    <cellStyle name="Estilo 2 3" xfId="1244" xr:uid="{F98E63F8-1EC1-4D24-B59C-E142C6A6411F}"/>
    <cellStyle name="Estilo 2_AUTOVIAS TESORERIA Marzo 2010 (Formato España)" xfId="1245" xr:uid="{0359F28C-CDD8-43FB-8962-4D5012C893B2}"/>
    <cellStyle name="Estilo 3" xfId="1246" xr:uid="{D502A749-F293-455B-848A-E8EF8F11D1E4}"/>
    <cellStyle name="Estilo 4" xfId="1247" xr:uid="{57E797A6-A970-431E-97DF-D12D60C604BC}"/>
    <cellStyle name="Euro" xfId="1248" xr:uid="{F6A39CCE-51CB-448D-AC5C-87F0AE1F3C59}"/>
    <cellStyle name="Euro 10" xfId="1249" xr:uid="{1C8BF8F5-6189-4EF6-B462-8E1452960030}"/>
    <cellStyle name="Euro 10 2" xfId="1250" xr:uid="{C28963B3-9D11-496B-88A8-C24EF7224867}"/>
    <cellStyle name="Euro 10 3" xfId="1251" xr:uid="{31755B5B-E32B-461D-95EB-553286D5B47F}"/>
    <cellStyle name="Euro 11" xfId="1252" xr:uid="{E0944039-93B4-4AB9-98EF-09520CB0BF5C}"/>
    <cellStyle name="Euro 11 2" xfId="1253" xr:uid="{F2EA1337-7272-4E11-BA5B-65BFF7C747D4}"/>
    <cellStyle name="Euro 11 3" xfId="1254" xr:uid="{FAE20C33-B619-4398-ACA7-082FB3AE20F0}"/>
    <cellStyle name="Euro 12" xfId="1255" xr:uid="{3C97B983-14DD-49FB-9356-CCBC63B27BB1}"/>
    <cellStyle name="Euro 12 2" xfId="1256" xr:uid="{0D83361F-1FAE-4785-8CE2-969297517CB2}"/>
    <cellStyle name="Euro 12 3" xfId="1257" xr:uid="{0F895C5E-636F-4C19-8F92-5EE42CF8DA4B}"/>
    <cellStyle name="Euro 13" xfId="1258" xr:uid="{78BA5D62-4372-461F-9093-29ED71D5D0BC}"/>
    <cellStyle name="Euro 13 2" xfId="1259" xr:uid="{7BAD36B7-C078-473B-BC4F-62693612E756}"/>
    <cellStyle name="Euro 13 3" xfId="1260" xr:uid="{109AA3F7-1E01-4673-9DE6-ECC7DFB8F750}"/>
    <cellStyle name="Euro 14" xfId="1261" xr:uid="{22B77881-AC18-4D5D-9A76-4852A5076BA6}"/>
    <cellStyle name="Euro 14 2" xfId="1262" xr:uid="{7EF977A6-0F94-441A-BD35-7928D23E591D}"/>
    <cellStyle name="Euro 14 3" xfId="1263" xr:uid="{3DFAC5EE-2568-41F6-98E8-3AC997690F5E}"/>
    <cellStyle name="Euro 15" xfId="1264" xr:uid="{DF2E9825-EFBB-49D6-ABEC-1FE05DC39BFB}"/>
    <cellStyle name="Euro 16" xfId="1265" xr:uid="{9CCC90DB-A2F7-4319-8566-7079B4AA0171}"/>
    <cellStyle name="Euro 17" xfId="1266" xr:uid="{4A386177-57D3-4FD0-81B5-866F998636F3}"/>
    <cellStyle name="Euro 18" xfId="1267" xr:uid="{671DF270-CAD9-429D-816C-DBE76F729424}"/>
    <cellStyle name="Euro 19" xfId="1268" xr:uid="{E0072555-CA8F-47AA-8BE7-F7E33C056D8B}"/>
    <cellStyle name="Euro 2" xfId="1269" xr:uid="{3A34BE80-15C6-44AD-B682-80D7F33B9061}"/>
    <cellStyle name="Euro 2 2" xfId="1270" xr:uid="{265A2EED-1830-4923-9447-0D9E257664F1}"/>
    <cellStyle name="Euro 2 2 2" xfId="1271" xr:uid="{98470CD9-9E6D-4DF1-A0E6-2F1F63276B02}"/>
    <cellStyle name="Euro 2 3" xfId="1272" xr:uid="{2419F9C5-39A2-4570-9312-CE32A27270BF}"/>
    <cellStyle name="Euro 2 4" xfId="1273" xr:uid="{01157C9E-E397-407D-A714-3C013FF50A78}"/>
    <cellStyle name="Euro 2 5" xfId="1274" xr:uid="{3680C421-CE18-407F-B9C7-7EEE8096A595}"/>
    <cellStyle name="Euro 2 6" xfId="1275" xr:uid="{225AD523-8EF0-47C7-849E-212BDFA90C1A}"/>
    <cellStyle name="Euro 2 7" xfId="1276" xr:uid="{ACBAF289-667D-44F7-8CCA-68057229A138}"/>
    <cellStyle name="Euro 2_tablas pag 4.21.22 informe herradura(1)" xfId="1277" xr:uid="{40FA3F0A-1665-4B79-A4C9-31D0205786E1}"/>
    <cellStyle name="Euro 20" xfId="1278" xr:uid="{7F3E7235-E24C-498C-90D3-0A90242B31ED}"/>
    <cellStyle name="Euro 21" xfId="1279" xr:uid="{AEF22024-72A6-499F-855C-ED3257F1E3F6}"/>
    <cellStyle name="Euro 22" xfId="1280" xr:uid="{9FC695C1-E476-4BD3-896E-7817D7367284}"/>
    <cellStyle name="Euro 23" xfId="1281" xr:uid="{0118B7F8-84BB-485B-B922-98DD74807B82}"/>
    <cellStyle name="Euro 3" xfId="1282" xr:uid="{7D832A19-F5B9-4984-892A-E177D31910FA}"/>
    <cellStyle name="Euro 3 2" xfId="1283" xr:uid="{5441A7CB-3503-4245-A6C4-6BC5A727C89D}"/>
    <cellStyle name="Euro 3 2 2" xfId="1284" xr:uid="{E06F1BC6-3611-4556-88CB-B692C8336930}"/>
    <cellStyle name="Euro 3 3" xfId="1285" xr:uid="{35A2D704-A9B0-4970-ABC9-6CC0A6032812}"/>
    <cellStyle name="Euro 3 4" xfId="1286" xr:uid="{9A2B48B7-47EA-478E-AA26-43A9AA6E2D2A}"/>
    <cellStyle name="Euro 3 5" xfId="1287" xr:uid="{61A5A4FF-126C-49AD-9C8E-D7F8CE7C620A}"/>
    <cellStyle name="Euro 3 6" xfId="1288" xr:uid="{593F3928-E732-4027-9F18-B817854E07D6}"/>
    <cellStyle name="Euro 3 7" xfId="1289" xr:uid="{8B1B84E2-79E9-4FC1-BE8A-A94D50B9C016}"/>
    <cellStyle name="Euro 3_tablas pag 4.21.22 informe herradura(1)" xfId="1290" xr:uid="{C81F53CF-7F31-4E00-90AF-96A347107E71}"/>
    <cellStyle name="Euro 4" xfId="1291" xr:uid="{8C9CA99D-8ED6-446F-BE7E-715FB3815A8D}"/>
    <cellStyle name="Euro 4 2" xfId="1292" xr:uid="{D62704CE-4376-4D21-8359-435E15ACB816}"/>
    <cellStyle name="Euro 4 2 2" xfId="1293" xr:uid="{D1981E7E-D007-4D57-AAD0-9240E2CA1F7B}"/>
    <cellStyle name="Euro 4 3" xfId="1294" xr:uid="{7A5C6EB8-BCEF-4A7B-A0D5-D6DD2F877606}"/>
    <cellStyle name="Euro 4 4" xfId="1295" xr:uid="{6FA0196A-628B-41E7-B412-CFD7DF2277FC}"/>
    <cellStyle name="Euro 4 5" xfId="1296" xr:uid="{C9DBD8C6-1CC8-4FF3-A81F-FCD5273518D7}"/>
    <cellStyle name="Euro 4 6" xfId="1297" xr:uid="{E992425A-500D-49F0-BAF8-66CE8FB2BDE2}"/>
    <cellStyle name="Euro 4 7" xfId="1298" xr:uid="{B565D385-20D7-41A9-86D7-A9A1D3311191}"/>
    <cellStyle name="Euro 5" xfId="1299" xr:uid="{BCA08CD5-772F-436D-97EA-43568B5EDA22}"/>
    <cellStyle name="Euro 5 2" xfId="1300" xr:uid="{7B7B3EDC-90C1-4734-A1C2-C67889EC02D9}"/>
    <cellStyle name="Euro 5 2 2" xfId="1301" xr:uid="{5ECFB759-93B2-46C2-90CD-BE2ECF901AC9}"/>
    <cellStyle name="Euro 5 3" xfId="1302" xr:uid="{EEB168DB-0197-44C4-8237-2CE71EA86679}"/>
    <cellStyle name="Euro 5 4" xfId="1303" xr:uid="{1964B641-6835-4A3E-949E-320EAA95DEB0}"/>
    <cellStyle name="Euro 5 5" xfId="1304" xr:uid="{2B47B7A9-84AD-45E2-9C53-80C7185A850F}"/>
    <cellStyle name="Euro 5 6" xfId="1305" xr:uid="{A6C84ED8-10A1-422B-A87E-D30B81C21C1F}"/>
    <cellStyle name="Euro 5 7" xfId="1306" xr:uid="{B875DAE6-81FD-4739-9B34-E6249B4493FB}"/>
    <cellStyle name="Euro 6" xfId="1307" xr:uid="{27B02A75-F73B-46D6-B310-E3DB94B92F37}"/>
    <cellStyle name="Euro 6 2" xfId="1308" xr:uid="{ACA0DB94-9974-41E3-BE50-A49AD8EAB352}"/>
    <cellStyle name="Euro 6 2 2" xfId="1309" xr:uid="{23FDE05C-30F7-4857-92B4-01ECDA4AE7DC}"/>
    <cellStyle name="Euro 6 3" xfId="1310" xr:uid="{DC02A445-345A-4FE9-A874-BFBAD006A52E}"/>
    <cellStyle name="Euro 6 4" xfId="1311" xr:uid="{A1C4B1B9-FAE3-42B6-A913-BD02CEE8002A}"/>
    <cellStyle name="Euro 6 5" xfId="1312" xr:uid="{C405BCC4-66B7-44E4-B89F-5769BB5C9FE7}"/>
    <cellStyle name="Euro 6 6" xfId="1313" xr:uid="{F0AD86CD-511D-4E8B-B53C-5D56F8DA6E8C}"/>
    <cellStyle name="Euro 6 7" xfId="1314" xr:uid="{EB100C8B-A89E-47A4-91C7-B10E4A5C5C94}"/>
    <cellStyle name="Euro 7" xfId="1315" xr:uid="{F5B8C34F-B272-48EC-BF89-543F7D7A4781}"/>
    <cellStyle name="Euro 7 2" xfId="1316" xr:uid="{ABDD9915-312C-45FA-8433-9C3FDC0E04F2}"/>
    <cellStyle name="Euro 7 2 2" xfId="1317" xr:uid="{4E6FC26F-09AB-4515-9BC7-625B43B5C0D0}"/>
    <cellStyle name="Euro 7 3" xfId="1318" xr:uid="{92301D99-41EF-4A6B-BA5C-FDAB755A4BAD}"/>
    <cellStyle name="Euro 7 4" xfId="1319" xr:uid="{5EF524AF-5FB8-4BD2-973D-F5B2C003293C}"/>
    <cellStyle name="Euro 7 5" xfId="1320" xr:uid="{DB019C5F-11D3-4AF7-94BD-1B569EFBD2A3}"/>
    <cellStyle name="Euro 7 6" xfId="1321" xr:uid="{03413693-CFF5-4811-923B-44622DF09A4B}"/>
    <cellStyle name="Euro 7 7" xfId="1322" xr:uid="{402D7B58-EAF8-490D-95CF-B617707660A5}"/>
    <cellStyle name="Euro 8" xfId="1323" xr:uid="{169E156E-1A3B-499E-9C56-AC39C59749D1}"/>
    <cellStyle name="Euro 8 2" xfId="1324" xr:uid="{AAA67271-B84C-411E-8B14-8F1D80FD07D3}"/>
    <cellStyle name="Euro 8 2 2" xfId="1325" xr:uid="{3E7E6E05-3C86-4E9C-A681-199B3C1CC9D9}"/>
    <cellStyle name="Euro 8 3" xfId="1326" xr:uid="{375BB331-A4FD-4B70-8A85-61AA27A13544}"/>
    <cellStyle name="Euro 8 4" xfId="1327" xr:uid="{F58E3507-D475-4BF7-914B-344F5CE417D3}"/>
    <cellStyle name="Euro 8 5" xfId="1328" xr:uid="{AED0712B-53B1-4D1A-AEF9-406641D38FAB}"/>
    <cellStyle name="Euro 8 6" xfId="1329" xr:uid="{CC37D80A-A98F-468A-8EB1-456A314FB245}"/>
    <cellStyle name="Euro 8 7" xfId="1330" xr:uid="{3EB6DE18-CC93-4E7A-B58D-0A1D078D47E2}"/>
    <cellStyle name="Euro 9" xfId="1331" xr:uid="{80E4AB10-B091-4896-9538-DF4BD2A0BBDE}"/>
    <cellStyle name="Euro 9 2" xfId="1332" xr:uid="{E9B1E37D-E771-4B0A-A289-2BDD56DEB3EF}"/>
    <cellStyle name="Euro 9 3" xfId="1333" xr:uid="{2172E405-6C33-48F9-9EC6-705C87083597}"/>
    <cellStyle name="Euro 9 4" xfId="1334" xr:uid="{57D4F9E5-201A-4FFC-AAF8-398973D722CA}"/>
    <cellStyle name="Euro_01 INVERSIONES ENE 09" xfId="1335" xr:uid="{58819EB0-E9A5-4712-A99F-C7A3A839F907}"/>
    <cellStyle name="Exception" xfId="1336" xr:uid="{9CA8EAD9-FB7A-4F1D-89AE-112FA4581780}"/>
    <cellStyle name="Explanatory Text 2" xfId="1337" xr:uid="{C1E5A65F-690A-40C4-AA6A-BC0B8FE4AB96}"/>
    <cellStyle name="External Links" xfId="1338" xr:uid="{414B6181-F09A-484E-AA72-526ADD6B82DD}"/>
    <cellStyle name="Extra Large" xfId="1339" xr:uid="{9EB91AFD-45E4-438B-98CF-4A5FFC9891CC}"/>
    <cellStyle name="EY House" xfId="1340" xr:uid="{9F720A56-3E6F-4BEC-BB7F-35E37ABFEEA1}"/>
    <cellStyle name="EY Narrative text" xfId="1341" xr:uid="{F8D0873B-5DD9-47DB-A967-208CCE697D42}"/>
    <cellStyle name="EY%colcalc" xfId="1342" xr:uid="{BB601D69-7F6A-4944-85AC-7C6F226C13B3}"/>
    <cellStyle name="EY%input" xfId="1343" xr:uid="{4F973577-6353-41B6-AF03-00C94EF6149E}"/>
    <cellStyle name="EY%rowcalc" xfId="1344" xr:uid="{2D953EC7-7C96-4C77-9CD1-3CD9BDAE20DB}"/>
    <cellStyle name="EY0dp" xfId="1345" xr:uid="{F7B1837F-F97F-4A59-B4DD-B13379013ED8}"/>
    <cellStyle name="EY1dp" xfId="1346" xr:uid="{70419A1E-98E3-4123-87C4-A0494B33EDD6}"/>
    <cellStyle name="EY2dp" xfId="1347" xr:uid="{3A030DB1-8C28-4757-8CA6-A63CFA101255}"/>
    <cellStyle name="EY3dp" xfId="1348" xr:uid="{8F47DB56-B69B-4949-95F0-3F197ADA1449}"/>
    <cellStyle name="EYChartTitle" xfId="1349" xr:uid="{40530378-9F80-4DCC-9B30-75FAE4812A41}"/>
    <cellStyle name="EYColumnHeading" xfId="1350" xr:uid="{42ACE829-C2B7-4E27-AEBB-90B04AC6D03B}"/>
    <cellStyle name="EYColumnHeadingItalic" xfId="1351" xr:uid="{8E9F4048-9F47-48BB-A236-ED5087479EBE}"/>
    <cellStyle name="EYColumnHeadingItalic 2" xfId="2763" xr:uid="{6E0286BC-C7A4-48A3-95DC-CF663C983AC3}"/>
    <cellStyle name="EYCoverDatabookName" xfId="1352" xr:uid="{26A99636-2505-4BE3-A8A6-2B50066C353F}"/>
    <cellStyle name="EYCoverDate" xfId="1353" xr:uid="{822547D4-68E8-44FE-B88C-2BC885B10D4D}"/>
    <cellStyle name="EYCoverDraft" xfId="1354" xr:uid="{C09ABB88-9350-44E5-BE4C-932BAC004A5E}"/>
    <cellStyle name="EYCoverProjectName" xfId="1355" xr:uid="{0997721B-7D6F-4EF6-9B0D-0D96917B3024}"/>
    <cellStyle name="EYCurrency" xfId="1356" xr:uid="{2F4398CF-8E08-4F32-A295-4C16FCC2C899}"/>
    <cellStyle name="EYCurrency 2" xfId="2764" xr:uid="{592FFB86-4024-40A5-B070-C95BBE1350A4}"/>
    <cellStyle name="EYHeading1" xfId="1357" xr:uid="{59DD3A39-CC39-4450-8CD3-87FEBA5B2755}"/>
    <cellStyle name="EYheading2" xfId="1358" xr:uid="{2DF48E4A-EB70-4313-B226-4E312D735244}"/>
    <cellStyle name="EYheading3" xfId="1359" xr:uid="{482DA607-FEE9-408E-BF22-65F7CFA390A6}"/>
    <cellStyle name="EYNotes" xfId="1360" xr:uid="{D260A9E4-37B0-4767-831A-C58D8D927BDC}"/>
    <cellStyle name="EYNotesHeading" xfId="1361" xr:uid="{6D29B358-C9EA-4D5A-883F-5D7A52C755F0}"/>
    <cellStyle name="EYNotesHeading 2" xfId="2765" xr:uid="{D199DA00-A9E7-44B1-BC14-1AD35AD9F240}"/>
    <cellStyle name="EYnumber" xfId="1362" xr:uid="{DD2F89E2-AED7-448F-836C-17A808554589}"/>
    <cellStyle name="EYRelianceRestricted" xfId="1363" xr:uid="{D8AFFB2D-85CD-4EE4-9940-A806342A5390}"/>
    <cellStyle name="EYSectionHeading" xfId="1364" xr:uid="{D7533DB8-E0C7-49C1-9B88-3084F070C1A0}"/>
    <cellStyle name="EYSheetHeader1" xfId="1365" xr:uid="{59547E40-3A89-4543-94F2-3F7A4F03F469}"/>
    <cellStyle name="EYSheetHeading" xfId="1366" xr:uid="{57F6F62F-BB18-4B5A-95A9-83207D17C860}"/>
    <cellStyle name="EYsmallheading" xfId="1367" xr:uid="{433CE5C1-1D43-40C1-A274-96143C248D92}"/>
    <cellStyle name="EYsmallheading 2" xfId="1368" xr:uid="{C61C4A9F-7EF5-4705-A55F-5279470BCA03}"/>
    <cellStyle name="EYsmallheading 3" xfId="1369" xr:uid="{129FE1B1-A778-42DF-8895-49AEE436271C}"/>
    <cellStyle name="EYSource" xfId="1370" xr:uid="{EC61E593-B18B-4721-A1CF-0C288097F58C}"/>
    <cellStyle name="EYtext" xfId="1371" xr:uid="{8BA19E1D-425C-4460-B692-45441C68C040}"/>
    <cellStyle name="EYtextbold" xfId="1372" xr:uid="{69902B34-47E3-486D-8AB2-1AA39186F098}"/>
    <cellStyle name="EYtextbolditalic" xfId="1373" xr:uid="{D4B2D40F-8061-4914-8C58-29E5096FCA7E}"/>
    <cellStyle name="EYtextitalic" xfId="1374" xr:uid="{2AAE7D45-48E4-48ED-9C24-6B9D18186D89}"/>
    <cellStyle name="F2" xfId="1375" xr:uid="{1F206228-39D3-4415-AC63-7610CADD9FCB}"/>
    <cellStyle name="F2 2" xfId="1376" xr:uid="{A7842BEF-C441-4AA8-A953-C5741069FE04}"/>
    <cellStyle name="F2_Avance Mensual Mantto Mayor Mes Abril 2011 V Reprog Presup 105" xfId="1377" xr:uid="{6BC834E8-AE9E-49C6-9FAD-310A1591A8B9}"/>
    <cellStyle name="F3" xfId="1378" xr:uid="{1726E69A-7D45-4035-A245-BE5FD990624D}"/>
    <cellStyle name="F3 2" xfId="1379" xr:uid="{0DF28121-719A-4925-A617-DD71B4F192A7}"/>
    <cellStyle name="F3_Avance Mensual Mantto Mayor Mes Abril 2011 V Reprog Presup 105" xfId="1380" xr:uid="{7AC79DFF-1A5C-4DBD-8647-BCD3296F1295}"/>
    <cellStyle name="F4" xfId="1381" xr:uid="{BB29BA50-3A72-4CAE-99F1-5248855C3B3A}"/>
    <cellStyle name="F4 2" xfId="1382" xr:uid="{CCE50579-127F-4E95-9837-C4A95EB39F4B}"/>
    <cellStyle name="F4_Avance Mensual Mantto Mayor Mes Abril 2011 V Reprog Presup 105" xfId="1383" xr:uid="{0B222850-119F-43BE-ADCC-99F4979D3021}"/>
    <cellStyle name="F5" xfId="1384" xr:uid="{F5CF4D19-6107-40FD-80DD-372A87F77C2F}"/>
    <cellStyle name="F5 2" xfId="1385" xr:uid="{8F7707B7-F0FB-4802-8D81-C55AD61F0B5F}"/>
    <cellStyle name="F5_Avance Mensual Mantto Mayor Mes Abril 2011 V Reprog Presup 105" xfId="1386" xr:uid="{E7880B15-A91D-48A9-9485-8E2273BE3D0F}"/>
    <cellStyle name="F6" xfId="1387" xr:uid="{E9AE6AF7-95B7-4BE8-BF31-7F7291EB4FD0}"/>
    <cellStyle name="F6 2" xfId="1388" xr:uid="{05CEE93E-999B-4D49-8AFB-FAEBCFF056A9}"/>
    <cellStyle name="F6_Avance Mensual Mantto Mayor Mes Abril 2011 V Reprog Presup 105" xfId="1389" xr:uid="{B081312F-E8D6-4A11-838D-D9AF51692A1B}"/>
    <cellStyle name="F7" xfId="1390" xr:uid="{73BA5640-022A-4696-991C-F9F6C14CD99D}"/>
    <cellStyle name="F7 2" xfId="1391" xr:uid="{01961BD8-DD50-4427-BCEA-EC1ADAFDE561}"/>
    <cellStyle name="F7_Avance Mensual Mantto Mayor Mes Abril 2011 V Reprog Presup 105" xfId="1392" xr:uid="{7001A4D1-EF8D-4B7D-B29F-4D6B6363CC76}"/>
    <cellStyle name="F8" xfId="1393" xr:uid="{26D70BF7-D35F-4313-9FDE-F6031A8CD6BE}"/>
    <cellStyle name="F8 2" xfId="1394" xr:uid="{B9CB5B65-2A82-4FF1-A003-D0CA0A4A8081}"/>
    <cellStyle name="F8_Avance Mensual Mantto Mayor Mes Abril 2011 V Reprog Presup 105" xfId="1395" xr:uid="{6DA09FDE-CD7B-43FF-BE10-79767B724586}"/>
    <cellStyle name="Factor" xfId="1396" xr:uid="{B7E26946-4BE9-4E7F-9715-438EA43DAD43}"/>
    <cellStyle name="Fecha" xfId="1397" xr:uid="{BED4FD71-C32B-4E07-B667-774E47A1C96E}"/>
    <cellStyle name="Fecha 2" xfId="1398" xr:uid="{7F4CF6EB-D781-4A5E-8184-C5C76BF41E43}"/>
    <cellStyle name="Fecha año" xfId="1399" xr:uid="{47C1D354-744D-4881-8F76-313EA171A3BF}"/>
    <cellStyle name="Fecha_130128-CEM_Serie Reequilibrio-env INTECSA RampUp10%-ext2051" xfId="1400" xr:uid="{C0D23028-EC91-4850-9328-A9CE3C026016}"/>
    <cellStyle name="Feed Label" xfId="1401" xr:uid="{768EA0E9-10B6-4F26-AE26-35DDC3BF2B38}"/>
    <cellStyle name="Feeder Field" xfId="1402" xr:uid="{A921AF3B-4DB1-4BBD-A56F-0134D59BC5E9}"/>
    <cellStyle name="Feeder Field 2" xfId="2766" xr:uid="{60AFCE73-5EC9-43F5-A1BA-24EFE38C3D60}"/>
    <cellStyle name="Fijo" xfId="1403" xr:uid="{CE387CEF-13C2-483D-A31A-3124326EC71C}"/>
    <cellStyle name="Fijo 2" xfId="1404" xr:uid="{2363E5B1-9903-498D-88AE-BA74A13965AF}"/>
    <cellStyle name="Fijo_130128-CEM_Serie Reequilibrio-env INTECSA RampUp10%-ext2051" xfId="1405" xr:uid="{DB238088-5DB3-4588-A9CE-793FE5D3BAEC}"/>
    <cellStyle name="Financiero" xfId="1406" xr:uid="{E0801BCE-6FEC-4F9B-AFF4-AB059ED4668C}"/>
    <cellStyle name="Financiero 2" xfId="1407" xr:uid="{ED12C229-0F2E-44C1-8166-C28D768DD43A}"/>
    <cellStyle name="Financiero_Avance Mensual Mantto Mayor Mes Abril 2011 V Reprog Presup 105" xfId="1408" xr:uid="{4B7CA309-01D2-4364-B162-680ABC553E5A}"/>
    <cellStyle name="Fine" xfId="1409" xr:uid="{1771326D-E707-4465-9DA3-755BBD75CBD5}"/>
    <cellStyle name="first line" xfId="1410" xr:uid="{D11BD357-78B9-4CBD-AAB3-7C7D79E950B4}"/>
    <cellStyle name="FirstNumbers" xfId="1411" xr:uid="{1B457412-6ECC-4170-BEFE-715008EA12A4}"/>
    <cellStyle name="Fixed" xfId="1412" xr:uid="{B2698EA5-8CBB-4189-BCC8-85B5102E9C60}"/>
    <cellStyle name="Fixed 2" xfId="1413" xr:uid="{E8005CED-D132-495D-A400-31B171FA8E8A}"/>
    <cellStyle name="Fixed_Avance Mensual Mantto Mayor Mes Abril 2011 V Reprog Presup 105" xfId="1414" xr:uid="{33670A7C-E52D-420C-B5F9-A7749A5FDC48}"/>
    <cellStyle name="Fixed3 - Style3" xfId="1415" xr:uid="{735A9DEE-7EC4-4079-91CF-625F81C7ACF6}"/>
    <cellStyle name="Fixo" xfId="1416" xr:uid="{DF899A95-3292-410D-BD3B-EB4076FE74CB}"/>
    <cellStyle name="Footnote" xfId="1417" xr:uid="{D34CB9D8-13FC-4EB7-9F59-BAF5BAC0AB13}"/>
    <cellStyle name="Format a column of totals" xfId="1418" xr:uid="{94B5167F-B876-448D-9D28-51FE29FD4569}"/>
    <cellStyle name="Format a row of totals" xfId="1419" xr:uid="{BA22075B-E0C2-46B2-8538-EEAB1F46AB7D}"/>
    <cellStyle name="Format a row of totals 2" xfId="2767" xr:uid="{E49DCEF8-4C3B-467B-8364-B5238E557D04}"/>
    <cellStyle name="Format text as bold, black on yellow" xfId="1420" xr:uid="{C16E254B-C012-4657-95C0-FCD74CA86072}"/>
    <cellStyle name="Format text as bold, black on yellow 2" xfId="2768" xr:uid="{D31B2DA1-61DB-403A-9446-BC72AA8AB7CA}"/>
    <cellStyle name="ƒP" xfId="1421" xr:uid="{68C0E5D6-8D92-400F-A268-607F6C717B7A}"/>
    <cellStyle name="ƒP 2" xfId="1422" xr:uid="{5C1ECABD-6720-4AE8-9269-925BBFB9CA6A}"/>
    <cellStyle name="From" xfId="1423" xr:uid="{F2A42595-4BAF-4201-A5BD-BB2BF184D73E}"/>
    <cellStyle name="FS_reporting" xfId="1424" xr:uid="{C812CFFF-DE7E-46C7-8FA9-3311EF87A796}"/>
    <cellStyle name="fundoamarelo" xfId="1425" xr:uid="{483ECCC4-7FE3-4A98-9BBF-D2AAB2BBF84E}"/>
    <cellStyle name="fundoazul" xfId="1426" xr:uid="{B8097D41-5D3F-4F12-9E3F-A8B99ED808AA}"/>
    <cellStyle name="fundocinza" xfId="1427" xr:uid="{C09B371D-F328-40F3-84A0-48F949127BA3}"/>
    <cellStyle name="fundodeentrada" xfId="1428" xr:uid="{2C24C632-01F8-4585-9A7F-B0EB1EF727D3}"/>
    <cellStyle name="fundodeentrada 2" xfId="2769" xr:uid="{E3EF531C-0D7E-42CB-AB68-6417E31821AE}"/>
    <cellStyle name="fundoentrada" xfId="1429" xr:uid="{7812442D-19E8-43F8-A0A0-422FBEE15DA6}"/>
    <cellStyle name="Gap" xfId="1430" xr:uid="{ACA27D2D-58BD-4825-B420-60F8AC264D42}"/>
    <cellStyle name="GENERAL" xfId="1431" xr:uid="{5D858663-553F-40D9-B821-919418A1085C}"/>
    <cellStyle name="Good 2" xfId="1432" xr:uid="{E07FDAD4-F6FF-48EC-B5DE-7B5D46901886}"/>
    <cellStyle name="Grey" xfId="1433" xr:uid="{EC3D9FB4-3F5A-46AF-9CEC-DF98B6CE8856}"/>
    <cellStyle name="Greyed out" xfId="1434" xr:uid="{A2B65EDB-FC73-43AD-B9B2-0AADF1BF0E43}"/>
    <cellStyle name="Hard Percent" xfId="1435" xr:uid="{F47CA5D8-EF6D-4929-AF58-6C4A7CB99771}"/>
    <cellStyle name="Hard_Num" xfId="12" xr:uid="{8529403B-C4B2-4D8A-806B-99A6420B2FD0}"/>
    <cellStyle name="Hardcoded Number" xfId="1436" xr:uid="{D8A1EAB6-3381-4A70-89E9-EE82BDD56791}"/>
    <cellStyle name="HC_Incr [0]" xfId="1437" xr:uid="{E1102DF4-3F52-4B6D-8D92-9DD132116D80}"/>
    <cellStyle name="Header" xfId="1438" xr:uid="{165A3F74-E355-4248-B060-FC82134483CD}"/>
    <cellStyle name="Header1" xfId="1439" xr:uid="{402D110F-F534-43EB-910E-7D09451892D9}"/>
    <cellStyle name="Header2" xfId="1440" xr:uid="{47C587BA-AF36-4CC5-B379-5109B1AC433A}"/>
    <cellStyle name="Heading" xfId="1441" xr:uid="{6E8CD8DD-D93B-44F3-B73B-42CC7D7A16D3}"/>
    <cellStyle name="Heading 1 2" xfId="1442" xr:uid="{C328F79F-EF34-474E-86C3-2223E253A55F}"/>
    <cellStyle name="Heading 2 2" xfId="1443" xr:uid="{54DC23F6-874D-48AD-BA9C-75E045989BCF}"/>
    <cellStyle name="Heading 3 2" xfId="1445" xr:uid="{AEE56BDA-2E91-46B4-B311-DADF508A00F3}"/>
    <cellStyle name="Heading 3 3" xfId="1446" xr:uid="{165C8B4E-19AE-42F7-AA98-BA70D04CC0D8}"/>
    <cellStyle name="Heading 3 4" xfId="1444" xr:uid="{D1F86E30-DC15-4B15-95B8-437C9CA45FB3}"/>
    <cellStyle name="Heading 4 2" xfId="1447" xr:uid="{F7F53ACE-FBF0-4A87-BB6E-EA22C2BE1FC6}"/>
    <cellStyle name="Heading No Underline" xfId="1448" xr:uid="{A1B5B3E9-9530-496E-8530-EABF7CF24839}"/>
    <cellStyle name="Heading With Underline" xfId="1449" xr:uid="{79247F63-3165-42AD-B9CA-50CBDB42B630}"/>
    <cellStyle name="Heading1" xfId="1450" xr:uid="{5A9BE494-0501-4161-913F-CB24D013044B}"/>
    <cellStyle name="Heading1 2" xfId="1451" xr:uid="{37177FD2-F794-410B-8264-F8895D22D214}"/>
    <cellStyle name="Heading1_Avance Mensual Mantto Mayor Mes Abril 2011 V Reprog Presup 105" xfId="1452" xr:uid="{7376BD52-A3BD-42C0-B653-D4BBDB48F0B1}"/>
    <cellStyle name="Heading2" xfId="1453" xr:uid="{6F9FD021-420F-4F4E-9D21-6BC871643DA8}"/>
    <cellStyle name="Heading2 2" xfId="1454" xr:uid="{5578BF44-448A-476D-91F5-2CF999FADF10}"/>
    <cellStyle name="Heading2_Avance Mensual Mantto Mayor Mes Abril 2011 V Reprog Presup 105" xfId="1455" xr:uid="{B8ED0EFA-FA57-4BE6-B571-3FC412DAEF52}"/>
    <cellStyle name="Heading-Main" xfId="1456" xr:uid="{98174D65-C4A0-4FA7-B1E3-D9921CB2C2CB}"/>
    <cellStyle name="Heading-Sub" xfId="1457" xr:uid="{A699B4D7-E350-4FCE-A1A7-D9EA1D132B2F}"/>
    <cellStyle name="HELV8BLUE" xfId="1458" xr:uid="{74D32921-485E-4853-A531-998A9C2F2C44}"/>
    <cellStyle name="hidden" xfId="1459" xr:uid="{AE4822D8-3ADF-49BE-AB2D-C8BE05D6A187}"/>
    <cellStyle name="hidden 2" xfId="1460" xr:uid="{96334118-C468-4A53-A26B-4BE013F1B1FD}"/>
    <cellStyle name="hidden 3" xfId="1461" xr:uid="{4FB95B44-1AEB-445B-83E6-A6B88A793C54}"/>
    <cellStyle name="HIGHLIGHT" xfId="1462" xr:uid="{97A5F195-FC23-4936-85F9-68630A835FED}"/>
    <cellStyle name="Historico" xfId="1463" xr:uid="{C8293E97-49F9-403A-A971-70DF94C6CF7D}"/>
    <cellStyle name="Historico 2" xfId="1464" xr:uid="{1B782847-561A-45E3-9195-82481B1B6A3E}"/>
    <cellStyle name="Historico 3" xfId="1465" xr:uid="{47680FFE-D0B0-4E23-8ECF-5A14A5C04612}"/>
    <cellStyle name="hvb mjhgvhgv" xfId="1466" xr:uid="{29961911-FB4A-4ECB-BAB1-0CC108229485}"/>
    <cellStyle name="Hyperlink 2" xfId="1467" xr:uid="{B3AC7EE0-6CD4-4BDB-8C34-75AAE71C2D9E}"/>
    <cellStyle name="Hyperlink 3" xfId="10" xr:uid="{9F44B24A-F444-49A5-BCDC-A86EA275B8B8}"/>
    <cellStyle name="Incorrecto 2" xfId="1468" xr:uid="{E2834A84-D160-4F5E-9987-0FAF1C8F7743}"/>
    <cellStyle name="Incorrecto 3" xfId="1469" xr:uid="{8E8B7577-C520-4683-9BB1-FB6A88DEAC46}"/>
    <cellStyle name="Incorreto" xfId="1470" xr:uid="{53F8A61F-3B00-4C52-82B3-9879AC9BB9E1}"/>
    <cellStyle name="Indefinido" xfId="1471" xr:uid="{FBB4E093-AFD1-40A1-9424-B960E914ED43}"/>
    <cellStyle name="Indent" xfId="1472" xr:uid="{63D69CCC-DFE7-4E51-83EC-B4E11B39E9AE}"/>
    <cellStyle name="Index" xfId="1473" xr:uid="{808756F9-08D6-4B05-9859-EF329690273C}"/>
    <cellStyle name="Index [4]" xfId="1474" xr:uid="{42EDF354-4C29-4363-908B-8C4E6E853577}"/>
    <cellStyle name="Index 2" xfId="1475" xr:uid="{1106D2AF-B14C-4509-811F-D99685246BB3}"/>
    <cellStyle name="Index 3" xfId="1476" xr:uid="{50ED1161-8F24-442D-B0BD-915076882B2D}"/>
    <cellStyle name="Index FITT" xfId="1477" xr:uid="{63F0E816-124D-4D85-9B15-869926E21C69}"/>
    <cellStyle name="Index_01Ene04" xfId="1478" xr:uid="{D33F9D36-39F8-45E6-8600-83459FAE3547}"/>
    <cellStyle name="Input  [0]" xfId="1480" xr:uid="{77BEECE8-19DB-4456-B291-AC445D479A5B}"/>
    <cellStyle name="Input (StyleA)" xfId="1481" xr:uid="{3E0C2C1D-0531-4D19-9601-0D272C455941}"/>
    <cellStyle name="Input [0]" xfId="1482" xr:uid="{B25F0D3F-CB92-4828-863C-43E3D41454E2}"/>
    <cellStyle name="Input [0] 2" xfId="1483" xr:uid="{12FA6DC6-EBA1-46D4-8E03-FDDEA346A935}"/>
    <cellStyle name="Input [0] 3" xfId="1484" xr:uid="{303C0C61-BA0B-4841-A85E-2BF353DF38A3}"/>
    <cellStyle name="Input [1]" xfId="1485" xr:uid="{848A2AD5-88B5-4718-B147-4B31F0A73AF7}"/>
    <cellStyle name="Input [2]" xfId="1486" xr:uid="{684D01D8-643D-4375-8BAB-565DEB8C5F5D}"/>
    <cellStyle name="Input [2] 2" xfId="1487" xr:uid="{1B9E18C6-C706-480C-BE1B-0BC62C78F64A}"/>
    <cellStyle name="Input [2] 3" xfId="1488" xr:uid="{BF6B1E55-74D1-4DAA-B8F0-7EAED2D9C657}"/>
    <cellStyle name="Input [yellow]" xfId="1489" xr:uid="{980C29CD-97A6-42C2-93C9-67CC11C050CC}"/>
    <cellStyle name="Input 1" xfId="1490" xr:uid="{E378CF90-0B8D-473C-AFEF-DC3E46358949}"/>
    <cellStyle name="Input 2" xfId="1491" xr:uid="{E1008D08-5C13-4E05-8F6F-9DE7C69F76B8}"/>
    <cellStyle name="Input 3" xfId="1492" xr:uid="{DF7C13D3-E3D1-499C-89EB-B545771074F0}"/>
    <cellStyle name="Input 4" xfId="1493" xr:uid="{9A68B749-65E9-4BF7-858D-6D883C43CF81}"/>
    <cellStyle name="Input 5" xfId="1494" xr:uid="{0ED3F39B-2171-4344-B25C-8AB26293C442}"/>
    <cellStyle name="Input 6" xfId="1495" xr:uid="{BB127C3F-16FB-49AE-A493-732537021248}"/>
    <cellStyle name="Input 6 2" xfId="2770" xr:uid="{0CB072F1-1C22-4122-8CF8-E32000D2FB56}"/>
    <cellStyle name="Input 7" xfId="1496" xr:uid="{B6FD1AED-70BD-4B67-9C3D-00EE4D4CFA4C}"/>
    <cellStyle name="Input 8" xfId="1479" xr:uid="{267D76F8-9FBF-4091-8F5E-9637B43DD5A4}"/>
    <cellStyle name="Input Cell" xfId="1497" xr:uid="{2709647D-563D-4EFF-94B8-E7A04A7B3807}"/>
    <cellStyle name="Input Cell 2" xfId="2771" xr:uid="{7B94823D-62A8-4B36-B0EA-83895B8D2674}"/>
    <cellStyle name="Input% [1]" xfId="1498" xr:uid="{95BFF42A-347B-4DEF-B4BD-C7E3B914062F}"/>
    <cellStyle name="Input% [2]" xfId="1499" xr:uid="{54A85BDE-BB06-4AFE-B111-BC11BD968260}"/>
    <cellStyle name="InputCurr" xfId="1500" xr:uid="{026C0C94-3455-45FA-8B1A-05980E963150}"/>
    <cellStyle name="InputCurr [0]" xfId="1501" xr:uid="{6D2DE313-E963-4E9D-88A0-DCD8FAED9505}"/>
    <cellStyle name="InputCurr_Blue Sky - Ago08" xfId="1502" xr:uid="{6BA582C4-2E8B-4C20-BC05-34EEF1087559}"/>
    <cellStyle name="InputCurrency" xfId="1503" xr:uid="{F4F71126-E813-449E-A256-5BD5E2EFACD4}"/>
    <cellStyle name="InputCurrency2" xfId="1504" xr:uid="{60122B44-D13B-4C4A-922C-1B6950546E8B}"/>
    <cellStyle name="InputDate" xfId="1505" xr:uid="{4C43724D-B20B-4CB3-9ED1-5869D8D47C80}"/>
    <cellStyle name="InputDate 2" xfId="1506" xr:uid="{FC1A28D3-D6FB-4468-8A7D-980F2E63B747}"/>
    <cellStyle name="InputDate 3" xfId="1507" xr:uid="{C2B582A6-9CCA-4A4A-B46D-E9401798F485}"/>
    <cellStyle name="InputMultiple1" xfId="1508" xr:uid="{14BE151A-A750-4587-9BF0-BBE6CD20E168}"/>
    <cellStyle name="InputPercent1" xfId="1509" xr:uid="{30255A31-63B6-4A62-B3CC-4288F6D737B5}"/>
    <cellStyle name="InputText" xfId="1510" xr:uid="{79E11940-A32B-4623-A4D4-6B245483D4A7}"/>
    <cellStyle name="Instructions" xfId="1511" xr:uid="{3BB70E6C-1F9A-4B62-879D-3FAF5DE1DEDF}"/>
    <cellStyle name="Item" xfId="1512" xr:uid="{A69DD259-A537-4F84-99AC-11C6F30F1128}"/>
    <cellStyle name="Item 2" xfId="1513" xr:uid="{7C8DB559-CCDE-4738-A1A1-06169D7C4BF4}"/>
    <cellStyle name="Item 3" xfId="1514" xr:uid="{E9FFC859-8A6C-4A65-8718-578C8CC2A042}"/>
    <cellStyle name="KPMG Heading 1" xfId="1515" xr:uid="{D1024ADF-5DCB-44E9-BD3E-3D57725D0227}"/>
    <cellStyle name="KPMG Heading 2" xfId="1516" xr:uid="{76128FCC-AD0C-47F7-B648-1020B6FEFAE7}"/>
    <cellStyle name="KPMG Heading 3" xfId="1517" xr:uid="{3CBF2B20-D9F2-43B0-9F32-B393C2261BCA}"/>
    <cellStyle name="KPMG Heading 4" xfId="1518" xr:uid="{228D512A-A75C-4366-91C1-74E9B0D7CBB8}"/>
    <cellStyle name="KPMG Normal" xfId="1519" xr:uid="{02AEE5F8-5997-4691-BF8B-390EB8877314}"/>
    <cellStyle name="KPMG Normal Text" xfId="1520" xr:uid="{97C4868E-F3F1-43CC-96CB-B0FE82382E09}"/>
    <cellStyle name="Lable_1" xfId="1521" xr:uid="{3257CDA4-26AF-4771-AEAB-F7AE00D15554}"/>
    <cellStyle name="Large" xfId="1522" xr:uid="{6D46D9EB-47AA-4A24-8D6F-EC438EC91EC0}"/>
    <cellStyle name="last line" xfId="1523" xr:uid="{F311EEF6-6B40-4C94-A008-0618D7A61758}"/>
    <cellStyle name="LineNum w/ Border" xfId="1524" xr:uid="{506E20E0-2D2B-4744-8651-E836F71274E6}"/>
    <cellStyle name="LineNumbers" xfId="1525" xr:uid="{E68D4D19-5225-4488-B95A-ED6D047C0C9D}"/>
    <cellStyle name="LineNumbersFirstColumn" xfId="1526" xr:uid="{ADDE2815-3121-4CC3-A3CC-0FEEA348D87D}"/>
    <cellStyle name="Link Currency (0)" xfId="1527" xr:uid="{41000C62-CA1C-45F8-9581-44D4ED74B8BC}"/>
    <cellStyle name="Link Currency (0) 2" xfId="1528" xr:uid="{68F86135-604F-45D4-B008-DAE7F58116CE}"/>
    <cellStyle name="Link Currency (0) 3" xfId="1529" xr:uid="{9A95F1E3-6CFA-45E0-8345-E5667687B103}"/>
    <cellStyle name="Link Currency (2)" xfId="1530" xr:uid="{8AD05D09-EF1D-4D51-A284-9F5F6D5C7BF2}"/>
    <cellStyle name="Link Units (0)" xfId="1531" xr:uid="{ABD44139-7CE4-41BA-943D-109E673CD8C0}"/>
    <cellStyle name="Link Units (0) 2" xfId="1532" xr:uid="{19A0B706-AC40-4D8A-84E4-0C5C7BE9DD96}"/>
    <cellStyle name="Link Units (0) 3" xfId="1533" xr:uid="{0B809FB0-6E7B-47B5-8D93-B184C3FC519D}"/>
    <cellStyle name="Link Units (1)" xfId="1534" xr:uid="{8B79BD27-E816-41CB-A7E4-B7DFDED5DF91}"/>
    <cellStyle name="Link Units (1) 2" xfId="1535" xr:uid="{C25893FD-4FFC-4E0A-80AC-F4BE8486B9B1}"/>
    <cellStyle name="Link Units (1) 3" xfId="1536" xr:uid="{EE28F70C-064C-4212-9EFB-15F76BBEC81B}"/>
    <cellStyle name="Link Units (2)" xfId="1537" xr:uid="{7E212848-629F-4A64-94E2-74CC6E05EF56}"/>
    <cellStyle name="Linked Cell 2" xfId="1538" xr:uid="{7C11F07F-5EA6-4C82-8F06-51249F39253C}"/>
    <cellStyle name="List" xfId="1539" xr:uid="{C43CC26F-0BB2-4B02-8541-5FD668BAF322}"/>
    <cellStyle name="List 2" xfId="1540" xr:uid="{CE3DA332-5136-40FE-B429-E044FFC2C89B}"/>
    <cellStyle name="List 3" xfId="1541" xr:uid="{D4D2219B-EBF7-4BD9-B20C-415D7AEB94CE}"/>
    <cellStyle name="Lookup References" xfId="1542" xr:uid="{96657396-A855-4A4C-88DF-47FFB25B9CF2}"/>
    <cellStyle name="m" xfId="1543" xr:uid="{E3E9C7BE-3AAA-4DC6-A959-CB704E1C2259}"/>
    <cellStyle name="M S SANS SERIF" xfId="1544" xr:uid="{2513E6F9-19C1-42E8-9B8C-0EEF43D7780E}"/>
    <cellStyle name="MainHead" xfId="1545" xr:uid="{8611053B-0BB5-479A-9EC9-C574125033BB}"/>
    <cellStyle name="Margins" xfId="1546" xr:uid="{A13A8AA0-6DFC-4EDF-96D4-AA5FE89BEA62}"/>
    <cellStyle name="Medium" xfId="1547" xr:uid="{D3E69262-15A6-4329-8CE2-1EDD2D7EDB07}"/>
    <cellStyle name="meu" xfId="1548" xr:uid="{50078DF9-DA8A-498D-BF09-6278454D123C}"/>
    <cellStyle name="Meu estilo" xfId="1549" xr:uid="{89FFC3C2-6E75-4DA1-B656-9E0339238F34}"/>
    <cellStyle name="Middle" xfId="1550" xr:uid="{0784537A-9655-497C-8919-0339065944B9}"/>
    <cellStyle name="Miìlares [0]_CFSR_±" xfId="1551" xr:uid="{04021F10-350F-47CE-A25C-21E227A32233}"/>
    <cellStyle name="Miles" xfId="1552" xr:uid="{3E453399-55BB-4247-AE22-92F0420CD892}"/>
    <cellStyle name="Miles 2" xfId="1553" xr:uid="{BECFB9B5-5CFB-451D-B5D6-C1ACAA0B0790}"/>
    <cellStyle name="Miles 3" xfId="1554" xr:uid="{DDEE83AC-8369-4EA1-AD70-3AB69B14B704}"/>
    <cellStyle name="Millares" xfId="1" builtinId="3"/>
    <cellStyle name="Millares [0] 10" xfId="1555" xr:uid="{E30D5F73-94CD-4119-BF15-6F744BC15B40}"/>
    <cellStyle name="Millares [0] 11" xfId="1556" xr:uid="{7E645040-86E2-40B4-90D4-E2BEA65CE78A}"/>
    <cellStyle name="Millares [0] 12" xfId="1557" xr:uid="{30F0895D-2258-413D-8BD2-CFB9D99FED97}"/>
    <cellStyle name="Millares [0] 13" xfId="1558" xr:uid="{80938D75-B8C8-4CEA-BF3D-83DD07FC3600}"/>
    <cellStyle name="Millares [0] 14" xfId="1559" xr:uid="{923A71F9-E546-4F05-BE25-FDD4FB5862C6}"/>
    <cellStyle name="Millares [0] 15" xfId="1560" xr:uid="{D44544FE-59A0-4909-9244-11B3142AB3FC}"/>
    <cellStyle name="Millares [0] 16" xfId="1561" xr:uid="{AEF01372-F839-443F-AAE3-872437C5FA3F}"/>
    <cellStyle name="Millares [0] 17" xfId="1562" xr:uid="{A9ABB649-742A-4841-AC89-EB50C5094175}"/>
    <cellStyle name="Millares [0] 18" xfId="1563" xr:uid="{81FEDC3E-9F9D-4617-BD14-92405AF5A607}"/>
    <cellStyle name="Millares [0] 19" xfId="1564" xr:uid="{FB6F71F1-2BC3-4948-8428-2726F3BC26CC}"/>
    <cellStyle name="Millares [0] 2" xfId="1565" xr:uid="{16BB1A0C-EEEA-4E4F-A8C3-316EC1EE3177}"/>
    <cellStyle name="Millares [0] 2 10" xfId="1566" xr:uid="{7839EBD0-D221-43CD-8FA4-03FDE17CF7E5}"/>
    <cellStyle name="Millares [0] 2 2" xfId="1567" xr:uid="{15B8194E-155E-40CE-9FB6-4F72D10FBBE8}"/>
    <cellStyle name="Millares [0] 2 2 2" xfId="1568" xr:uid="{C219116B-38E0-4AA6-A63F-E327807B39A9}"/>
    <cellStyle name="Millares [0] 2 2 2 2" xfId="1569" xr:uid="{E32FF04B-5304-48D1-AAE2-A00D98398E04}"/>
    <cellStyle name="Millares [0] 2 2 2 3" xfId="1570" xr:uid="{8DB8A48E-C926-4F8B-ACF3-EC28DE2D397E}"/>
    <cellStyle name="Millares [0] 2 2 3" xfId="1571" xr:uid="{27EED3F5-5B7E-4E65-A167-8FD3465F1019}"/>
    <cellStyle name="Millares [0] 2 2 4" xfId="1572" xr:uid="{4BF4B54E-8232-4A31-BBC9-892CB8817D18}"/>
    <cellStyle name="Millares [0] 2 3" xfId="1573" xr:uid="{746F5657-7A27-4987-B0E0-298E6BB835AD}"/>
    <cellStyle name="Millares [0] 2 4" xfId="1574" xr:uid="{1AD83DEA-6649-4B54-AFA8-2FCD8EF892B7}"/>
    <cellStyle name="Millares [0] 2 5" xfId="1575" xr:uid="{95944A0F-AD33-424F-92E1-2CF83B14F429}"/>
    <cellStyle name="Millares [0] 2 6" xfId="1576" xr:uid="{0E16EDB3-2913-4352-B2F3-A3012E5A8CA9}"/>
    <cellStyle name="Millares [0] 2 7" xfId="1577" xr:uid="{BD45ED4E-9BB6-4FC4-98DE-5B510CBBC418}"/>
    <cellStyle name="Millares [0] 2 8" xfId="1578" xr:uid="{177B24E1-7481-45BA-83A9-A2486B9246AE}"/>
    <cellStyle name="Millares [0] 2 9" xfId="1579" xr:uid="{38A7F60E-248C-48A1-A02E-AC89A57CEE57}"/>
    <cellStyle name="Millares [0] 2_Flj_JO_CONMEX_090921" xfId="1580" xr:uid="{B82D21EB-CBD6-4CB6-B897-AC573DE5AC4B}"/>
    <cellStyle name="Millares [0] 20" xfId="1581" xr:uid="{B84CE153-6E1D-462E-88B3-32D5E4213800}"/>
    <cellStyle name="Millares [0] 21" xfId="1582" xr:uid="{2DB32F37-5F4E-4BC8-8588-CF8B13D78E6B}"/>
    <cellStyle name="Millares [0] 22" xfId="1583" xr:uid="{B955182B-67E2-4600-8B80-8883948B8FCA}"/>
    <cellStyle name="Millares [0] 23" xfId="1584" xr:uid="{1CEE1156-99A3-4F6F-95E0-6BC60C88A412}"/>
    <cellStyle name="Millares [0] 3" xfId="1585" xr:uid="{4F608E09-4A8C-44FC-B7D7-471D7F7D6789}"/>
    <cellStyle name="Millares [0] 3 2" xfId="1586" xr:uid="{694B9149-C4A3-422C-86A4-6A3C23A4EC24}"/>
    <cellStyle name="Millares [0] 3 3" xfId="1587" xr:uid="{11DF960A-C249-4A1B-85B6-ABD8BB8A26BD}"/>
    <cellStyle name="Millares [0] 3 4" xfId="1588" xr:uid="{4220A788-B3B2-4FDE-B40F-38510D087A7B}"/>
    <cellStyle name="Millares [0] 3 5" xfId="1589" xr:uid="{AD0F5B44-C8E6-4DD6-BB5C-17BE8D5DA56A}"/>
    <cellStyle name="Millares [0] 4" xfId="1590" xr:uid="{6213344D-4DB2-4D9E-806C-77082C5742EE}"/>
    <cellStyle name="Millares [0] 4 2" xfId="1591" xr:uid="{650886EA-436F-43C6-A15D-310A15263E5D}"/>
    <cellStyle name="Millares [0] 4 3" xfId="1592" xr:uid="{99933EF8-2D04-42BC-B7F3-4618CEE8879A}"/>
    <cellStyle name="Millares [0] 5" xfId="1593" xr:uid="{A89857B0-4B07-427B-A850-72784908D89E}"/>
    <cellStyle name="Millares [0] 5 2" xfId="1594" xr:uid="{C4A68E2A-288B-4283-9BAC-CB6D723C582E}"/>
    <cellStyle name="Millares [0] 5 3" xfId="1595" xr:uid="{361341A3-634C-4434-8649-A016F46E6436}"/>
    <cellStyle name="Millares [0] 6" xfId="1596" xr:uid="{EAF4CAB5-049C-4319-80C1-DFF2FEC8DBCC}"/>
    <cellStyle name="Millares [0] 7" xfId="1597" xr:uid="{2AC0D81C-AFEC-4173-B15B-625F93283451}"/>
    <cellStyle name="Millares [0] 8" xfId="1598" xr:uid="{C0E78E61-B602-4F37-A425-DAAA603A695A}"/>
    <cellStyle name="Millares [0] 9" xfId="1599" xr:uid="{53F327F5-F101-4F2E-A808-833E555BB1AF}"/>
    <cellStyle name="Millares 10" xfId="1600" xr:uid="{D0DC6140-161D-48E0-BAD7-567498F7AA50}"/>
    <cellStyle name="Millares 10 2" xfId="1601" xr:uid="{06347E10-4ED1-43C5-A4D6-E3E9C9AF46F8}"/>
    <cellStyle name="Millares 10 2 2" xfId="1602" xr:uid="{5DA5AED6-56D9-4F52-9433-0418EFE3A594}"/>
    <cellStyle name="Millares 10 2 3" xfId="1603" xr:uid="{FCE3E5E4-0E42-4329-B9BE-3EA8F621539C}"/>
    <cellStyle name="Millares 10 3" xfId="1604" xr:uid="{B9943912-4B10-4019-A8FB-400F57C3AA51}"/>
    <cellStyle name="Millares 10 4" xfId="1605" xr:uid="{D482CC71-27BD-4178-BB07-8282BB7A041C}"/>
    <cellStyle name="Millares 11" xfId="1606" xr:uid="{A6DE15AC-A4AA-4EDD-9E45-CF2BC231CE62}"/>
    <cellStyle name="Millares 11 2" xfId="1607" xr:uid="{74566B15-E31E-4CDF-A2A3-F6F6F320533F}"/>
    <cellStyle name="Millares 11 2 2" xfId="1608" xr:uid="{8CC24979-1F92-4EBE-BFD2-86B95B567694}"/>
    <cellStyle name="Millares 11 3" xfId="1609" xr:uid="{0C1E5F52-268F-4C4F-90D7-730176B0EDFB}"/>
    <cellStyle name="Millares 12" xfId="1610" xr:uid="{461A2381-9430-4BB1-8F0A-3B74F7DCEFEF}"/>
    <cellStyle name="Millares 13" xfId="1611" xr:uid="{95E15EA1-1CEA-4EBE-B2A8-48FDABFBF1E6}"/>
    <cellStyle name="Millares 13 2" xfId="1612" xr:uid="{B3EAFBCE-D04A-445F-8499-03888DF61270}"/>
    <cellStyle name="Millares 14" xfId="1613" xr:uid="{8DA51664-D1F0-4A55-B1A7-6C6218F60E25}"/>
    <cellStyle name="Millares 15" xfId="1614" xr:uid="{C028DA8D-5247-4DA2-8F3F-C54D83E5603B}"/>
    <cellStyle name="Millares 16" xfId="1615" xr:uid="{5998E719-1DD5-4030-904E-A3F5AD3E562E}"/>
    <cellStyle name="Millares 17" xfId="1616" xr:uid="{BFAE7067-6368-4259-A3A1-FB296340BCDC}"/>
    <cellStyle name="Millares 18" xfId="1617" xr:uid="{D92111E7-92D8-43F3-A4BB-9111314B7883}"/>
    <cellStyle name="Millares 19" xfId="1618" xr:uid="{590F7308-686D-48A1-8AA0-9918AC760220}"/>
    <cellStyle name="Millares 2" xfId="1619" xr:uid="{5C97D9FD-8317-46BC-BD32-D15AFA424838}"/>
    <cellStyle name="Millares 2 2" xfId="1620" xr:uid="{BB7C7A29-231D-4CDC-8880-A848BB76453A}"/>
    <cellStyle name="Millares 2 2 2" xfId="1621" xr:uid="{AED6DB71-0900-44B8-892C-A513ADA084FA}"/>
    <cellStyle name="Millares 2 2 2 2" xfId="1622" xr:uid="{69869341-FA05-4C67-A525-BFB0332AA1AB}"/>
    <cellStyle name="Millares 2 2 2 3" xfId="1623" xr:uid="{5239CBE1-9397-4029-A88B-A6DA29F0F026}"/>
    <cellStyle name="Millares 2 2 3" xfId="1624" xr:uid="{6F54ACEF-2278-4993-899D-3F3B0D944A32}"/>
    <cellStyle name="Millares 2 2 4" xfId="1625" xr:uid="{2F33A6BA-99F3-4BA4-A6A9-78017C049303}"/>
    <cellStyle name="Millares 2 2 5" xfId="1626" xr:uid="{319E58A6-E87C-46A3-8639-00F9B195046C}"/>
    <cellStyle name="Millares 2 2_FICHA TIPO ACTUACION RENIVELACION DE CUERPO A DEL KM 41 AL KM 48+800" xfId="1627" xr:uid="{C86ABFF1-4DA5-47F7-A8D5-4B3C544015A7}"/>
    <cellStyle name="Millares 2 3" xfId="1628" xr:uid="{76BA5A63-1943-4947-95FA-6072BAA40E30}"/>
    <cellStyle name="Millares 2 3 2" xfId="1629" xr:uid="{F8EE91EE-AD76-4B02-B39C-28AA84A4C0EB}"/>
    <cellStyle name="Millares 2 3 3" xfId="1630" xr:uid="{324D6037-7B0F-427D-946A-3179B9A48336}"/>
    <cellStyle name="Millares 2 3_Avance Mensual Mantto Mayor Septiebre 2011 Reprogramacion" xfId="1631" xr:uid="{3BB74262-E774-4AB9-844B-8D8875A07247}"/>
    <cellStyle name="Millares 2 4" xfId="1632" xr:uid="{8325C32F-D5BF-4CBE-8F52-2714748EB862}"/>
    <cellStyle name="Millares 2 4 2" xfId="1633" xr:uid="{97F654F1-FD99-4BCA-9588-81431388F3F1}"/>
    <cellStyle name="Millares 2 4 2 2" xfId="1634" xr:uid="{235A30C1-3029-4032-9771-44EF6C97FDEF}"/>
    <cellStyle name="Millares 2 4 3" xfId="1635" xr:uid="{D543A1EC-93A8-4CEE-BC18-EE70FF302457}"/>
    <cellStyle name="Millares 2 4 4" xfId="1636" xr:uid="{830F4B3A-2529-40E4-BAB1-442FD20F241F}"/>
    <cellStyle name="Millares 2 4 5" xfId="1637" xr:uid="{B24929AC-8C63-4F49-8F6C-4B0AFBB19A71}"/>
    <cellStyle name="Millares 2 4 6" xfId="1638" xr:uid="{9C046499-F1FB-41E7-9ED7-BD928843619B}"/>
    <cellStyle name="Millares 2 4 7" xfId="1639" xr:uid="{1AFE92A5-45CA-4585-8F6C-72E2FA7C8EF5}"/>
    <cellStyle name="Millares 2 4 8" xfId="1640" xr:uid="{C95F5457-16A6-42F3-B463-95D4FB1243E8}"/>
    <cellStyle name="Millares 2 4 9" xfId="1641" xr:uid="{27426BF1-6B20-4287-A7F4-6AD34B6DA468}"/>
    <cellStyle name="Millares 2 4_Avance Mensual Mantto Mayor Septiebre 2011 Reprogramacion" xfId="1642" xr:uid="{B3B013EB-4F27-4B8E-B233-ABF3D1335F15}"/>
    <cellStyle name="Millares 2 5" xfId="1643" xr:uid="{A15521AC-13DF-4B1B-ACB8-0A5FCF5E7180}"/>
    <cellStyle name="Millares 2 6" xfId="1644" xr:uid="{00640B03-B4A1-4786-9552-1C093C94F86B}"/>
    <cellStyle name="Millares 2 7" xfId="1645" xr:uid="{BA696189-A26D-40EC-862C-910EE8A1B64E}"/>
    <cellStyle name="Millares 2 8" xfId="1646" xr:uid="{B365FFA2-DA3E-4840-9881-F50F47B0006C}"/>
    <cellStyle name="Millares 2_130128-CEM_Serie Reequilibrio-env INTECSA RampUp10%-ext2051" xfId="1647" xr:uid="{0B47F16D-BD20-4486-9FBA-8154569655AE}"/>
    <cellStyle name="Millares 20" xfId="1648" xr:uid="{7AD35858-801C-4D29-858C-0E8DE57685F6}"/>
    <cellStyle name="Millares 21" xfId="1649" xr:uid="{F9F5E57C-7736-4BC9-AB72-1C4F730059CC}"/>
    <cellStyle name="Millares 22" xfId="1650" xr:uid="{FF203301-36AF-4D76-AD1C-B8C061E1C290}"/>
    <cellStyle name="Millares 23" xfId="1651" xr:uid="{FD4AA17C-1FF3-4F87-9F59-5803D816DEA7}"/>
    <cellStyle name="Millares 24" xfId="1652" xr:uid="{0328F5F9-107F-427C-A433-05642671C1D0}"/>
    <cellStyle name="Millares 25" xfId="1653" xr:uid="{0D213A25-4B21-45B5-BD55-E72CBC69971F}"/>
    <cellStyle name="Millares 26" xfId="1654" xr:uid="{0E07833E-B3C5-45CB-850D-E222755A0703}"/>
    <cellStyle name="Millares 27" xfId="1655" xr:uid="{796D047C-373B-4F0F-9362-9082A92837C9}"/>
    <cellStyle name="Millares 28" xfId="1656" xr:uid="{FD664B3C-1A55-481F-9A24-436C5BE9FC12}"/>
    <cellStyle name="Millares 29" xfId="1657" xr:uid="{280CD13B-9A4C-417E-9419-A90EDFFBFA47}"/>
    <cellStyle name="Millares 3" xfId="1658" xr:uid="{A1E35883-B11B-4F1E-AB5C-E9C1B2BFD666}"/>
    <cellStyle name="Millares 3 2" xfId="1659" xr:uid="{F20DEA8C-C8CB-4C07-B63C-89F8E915C64B}"/>
    <cellStyle name="Millares 3 2 2" xfId="1660" xr:uid="{362C0EF7-F469-43E3-89D3-82527873967B}"/>
    <cellStyle name="Millares 3 2 3" xfId="1661" xr:uid="{658DCA4F-6D88-4E25-AC5A-00332B8EED14}"/>
    <cellStyle name="Millares 3 3" xfId="1662" xr:uid="{E0E68C82-B065-4681-AA84-1AE6F03A4565}"/>
    <cellStyle name="Millares 3 3 2" xfId="1663" xr:uid="{3ED4F46E-0C40-4A06-A8C2-9A0B6388B139}"/>
    <cellStyle name="Millares 3 4" xfId="1664" xr:uid="{4BA6A715-2A21-4AF9-9877-9BE76C009738}"/>
    <cellStyle name="Millares 3 4 2" xfId="1665" xr:uid="{6D419B8D-4637-4F54-ACEA-F52384FABDAB}"/>
    <cellStyle name="Millares 3 5" xfId="1666" xr:uid="{59186BFC-F8C2-4874-89DE-8FC30FAC21AB}"/>
    <cellStyle name="Millares 3 6" xfId="1667" xr:uid="{36E68A68-6160-4C42-A7F5-EA8A2FA5C1AE}"/>
    <cellStyle name="Millares 3 7" xfId="1668" xr:uid="{631AD564-4374-4AD2-95F9-397E59408FA2}"/>
    <cellStyle name="Millares 3 8" xfId="2723" xr:uid="{9C1BEDAB-5012-48F5-9EFE-DD60888D7B4D}"/>
    <cellStyle name="Millares 3_Copia de Prog Presupuesto a ejercer 2010+2011mae" xfId="1669" xr:uid="{E9F04DE5-565F-4AC9-AA7C-8B7185B097E4}"/>
    <cellStyle name="Millares 30" xfId="1670" xr:uid="{B1EB187D-A5AD-42D4-B3F4-2967FDBE6CE2}"/>
    <cellStyle name="Millares 31" xfId="1671" xr:uid="{7E1A76CC-F4E2-4592-95D6-A0488E0621B1}"/>
    <cellStyle name="Millares 32" xfId="1672" xr:uid="{0AAF2A9A-97FF-4FF7-89F1-E6A7165B3CDE}"/>
    <cellStyle name="Millares 33" xfId="1673" xr:uid="{9CDF4C65-8FF1-474B-8B50-8D3FD0C4FE67}"/>
    <cellStyle name="Millares 34" xfId="1674" xr:uid="{6D6DF0C5-E117-4136-81CE-3B597801E303}"/>
    <cellStyle name="Millares 35" xfId="1675" xr:uid="{852A212F-354A-4726-B718-C4F5858B1EFD}"/>
    <cellStyle name="Millares 36" xfId="1676" xr:uid="{FEDB2B06-D0D8-4A23-9A44-5775578800A9}"/>
    <cellStyle name="Millares 37" xfId="1677" xr:uid="{00A239EF-5086-452E-B70E-E2FE7C869C4F}"/>
    <cellStyle name="Millares 38" xfId="1678" xr:uid="{2C85195E-0982-4E00-9FC7-0E9B3463F420}"/>
    <cellStyle name="Millares 39" xfId="1679" xr:uid="{1C2FF6A7-36D1-4400-8543-55725C93938C}"/>
    <cellStyle name="Millares 4" xfId="1680" xr:uid="{AE646105-A701-4C70-B3DA-D63455DE9463}"/>
    <cellStyle name="Millares 4 2" xfId="1681" xr:uid="{270C1D89-43C4-4245-809C-76A2A6517386}"/>
    <cellStyle name="Millares 4 2 2" xfId="1682" xr:uid="{91D8DBE8-52B6-49A4-B4D4-9D31AF28580A}"/>
    <cellStyle name="Millares 4 2 3" xfId="1683" xr:uid="{3F023D80-7CCF-4680-BD41-F2DFF1CCE141}"/>
    <cellStyle name="Millares 4 2 4" xfId="1684" xr:uid="{E1BE91FA-5195-4EFE-8612-391DC0B0A355}"/>
    <cellStyle name="Millares 4 2 5" xfId="1685" xr:uid="{66338C39-5814-49A4-9EBF-DA5EBC0B79E3}"/>
    <cellStyle name="Millares 4 3" xfId="1686" xr:uid="{C4E8F5D1-BDB3-48F8-AA61-A9C3202F07E5}"/>
    <cellStyle name="Millares 4 4" xfId="1687" xr:uid="{F0F930B0-E337-4860-8363-E98C8EA64606}"/>
    <cellStyle name="Millares 4 5" xfId="1688" xr:uid="{6AC528FD-F486-4772-961E-068A6DB7B570}"/>
    <cellStyle name="Millares 4 6" xfId="1689" xr:uid="{E1D81E6C-5467-49D9-8253-557E74F6B507}"/>
    <cellStyle name="Millares 4 7" xfId="1690" xr:uid="{3C0D793F-D4DF-42FC-8793-1213F7EC70E9}"/>
    <cellStyle name="Millares 4 8" xfId="1691" xr:uid="{E05318CF-2BA6-48B5-8525-0AA902B1DE98}"/>
    <cellStyle name="Millares 4 9" xfId="1692" xr:uid="{921367CE-643B-4F5D-9D4D-CA2C3A4C11F4}"/>
    <cellStyle name="Millares 4_Nuevo Modelo Informe Flujos" xfId="1693" xr:uid="{EBEFBBE3-95CF-48D8-9E2F-0DFA02D8A3C6}"/>
    <cellStyle name="Millares 40" xfId="1694" xr:uid="{1858E78D-6CB5-4C1B-9F1A-8952F8F36EB6}"/>
    <cellStyle name="Millares 41" xfId="1695" xr:uid="{D28742A7-46AE-4245-B78E-0498C96E6A13}"/>
    <cellStyle name="Millares 42" xfId="1696" xr:uid="{F5137B47-6828-4D8F-994F-166C7D0651C5}"/>
    <cellStyle name="Millares 43" xfId="1697" xr:uid="{496111EE-6F6D-443A-8008-909B24B3700F}"/>
    <cellStyle name="Millares 43 2" xfId="1698" xr:uid="{BC30A9F5-E463-42EE-898B-55583FE34A32}"/>
    <cellStyle name="Millares 44" xfId="1699" xr:uid="{4A0C5D63-383C-4AD1-88CD-9332D625546B}"/>
    <cellStyle name="Millares 45" xfId="1700" xr:uid="{1829B86B-5E76-40F7-BA1E-D99612918BD8}"/>
    <cellStyle name="Millares 46" xfId="1701" xr:uid="{CB688B25-F739-4ACE-B403-43252982DA9F}"/>
    <cellStyle name="Millares 47" xfId="1702" xr:uid="{05D8F2AE-8EDB-4396-8ECE-D62272291F3E}"/>
    <cellStyle name="Millares 48" xfId="2719" xr:uid="{48AAB790-401D-430E-AC4C-4454C36EAE8D}"/>
    <cellStyle name="Millares 5" xfId="1703" xr:uid="{90A15115-EE97-47D0-8501-A05C07448BCC}"/>
    <cellStyle name="Millares 5 2" xfId="1704" xr:uid="{21F093E1-B442-4D50-B336-20A75B2AE01A}"/>
    <cellStyle name="Millares 5 2 2" xfId="1705" xr:uid="{15A5C79A-EC2E-4A6F-A3AD-EC47ABB71CA3}"/>
    <cellStyle name="Millares 5 3" xfId="1706" xr:uid="{F7AB6A2F-D4FA-4E8C-AC59-4B66D7EF7344}"/>
    <cellStyle name="Millares 5 4" xfId="1707" xr:uid="{5534A3BC-3050-41FF-A330-A3ECEFF326F9}"/>
    <cellStyle name="Millares 5 5" xfId="1708" xr:uid="{18FB0EC4-093F-4297-858F-025B171B182A}"/>
    <cellStyle name="Millares 5 6" xfId="1709" xr:uid="{920AA5A8-B02D-4ED3-AB68-72805555FE02}"/>
    <cellStyle name="Millares 5 7" xfId="1710" xr:uid="{4B1CE85C-BF08-450A-9554-1DD59ADE1810}"/>
    <cellStyle name="Millares 5 8" xfId="1711" xr:uid="{90366925-0D25-48F5-8484-36587A4391C6}"/>
    <cellStyle name="Millares 5 9" xfId="1712" xr:uid="{5E9AC863-5149-4A00-94E7-D6F9AFAAAA02}"/>
    <cellStyle name="Millares 5_AMARRE NIC OCTUBRE 2010v1" xfId="1713" xr:uid="{FCDAB7BA-3B7B-4565-B595-127215FFA72D}"/>
    <cellStyle name="Millares 52" xfId="1714" xr:uid="{03DB558C-B9A5-41E4-B938-18DDF2151A58}"/>
    <cellStyle name="Millares 53" xfId="1715" xr:uid="{A8074DF2-AB74-4613-8F61-3718EE3DAF6E}"/>
    <cellStyle name="Millares 54" xfId="1716" xr:uid="{F7CA3107-91D5-4FA3-953A-6D71250A0D9C}"/>
    <cellStyle name="Millares 55" xfId="1717" xr:uid="{19A280E6-FBDD-4B52-9192-5D5E0E0FB3FA}"/>
    <cellStyle name="Millares 58" xfId="1718" xr:uid="{22C74D8A-C420-460E-90A5-8CE3C62029DA}"/>
    <cellStyle name="Millares 59" xfId="1719" xr:uid="{C20BFDF5-43B1-4C05-BDF7-82FDEE53716B}"/>
    <cellStyle name="Millares 6" xfId="1720" xr:uid="{4D243E34-8D65-4E9F-B2D4-CB487DBB368C}"/>
    <cellStyle name="Millares 6 10" xfId="1721" xr:uid="{83E48D4B-A750-449C-BA52-270AA52006A7}"/>
    <cellStyle name="Millares 6 2" xfId="1722" xr:uid="{9B10DC00-0368-45C1-8C3E-537DAC619A4B}"/>
    <cellStyle name="Millares 6 2 2" xfId="1723" xr:uid="{5C082323-B8DA-433F-94A7-540EE928F02F}"/>
    <cellStyle name="Millares 6 2 3" xfId="1724" xr:uid="{E7C52540-2285-4EA8-9DFF-323C4A2BB499}"/>
    <cellStyle name="Millares 6 3" xfId="1725" xr:uid="{9939B8FC-1F4A-41B9-B8E0-96B371747B1D}"/>
    <cellStyle name="Millares 6 4" xfId="1726" xr:uid="{EE8FA804-749B-449D-803C-CD7EA5EBBD71}"/>
    <cellStyle name="Millares 6 5" xfId="1727" xr:uid="{58FBF8BA-26EB-45B3-B63B-6BFDFF9F8604}"/>
    <cellStyle name="Millares 6 6" xfId="1728" xr:uid="{84A405D2-2F86-4070-840F-3212BE6800A1}"/>
    <cellStyle name="Millares 6 7" xfId="1729" xr:uid="{1BB3D722-0416-4DB5-A326-033445D215C3}"/>
    <cellStyle name="Millares 6 8" xfId="1730" xr:uid="{AA9A86EF-13E6-4242-AE7D-48D46475604D}"/>
    <cellStyle name="Millares 6 9" xfId="1731" xr:uid="{F854656B-E07B-4996-B852-43CF3195F9F5}"/>
    <cellStyle name="Millares 6_tablas pag 4.21.22 informe herradura(1)" xfId="1732" xr:uid="{BF36DAFA-EE60-46D0-AC14-BAA6D02A9DD1}"/>
    <cellStyle name="Millares 60" xfId="1733" xr:uid="{A6A07C8D-2E17-426E-BEF3-FD56FCFEE246}"/>
    <cellStyle name="Millares 61" xfId="1734" xr:uid="{334E119C-6E5D-43E8-AB83-940E6654C382}"/>
    <cellStyle name="Millares 63" xfId="1735" xr:uid="{98A3DF51-B103-4663-BA04-D3C97B9AD1B4}"/>
    <cellStyle name="Millares 64" xfId="1736" xr:uid="{5F36D754-60D8-45B8-993C-7309BD4D278B}"/>
    <cellStyle name="Millares 64 2" xfId="1737" xr:uid="{2A6C1271-75CE-4DD6-A2D7-B8BFD174CF53}"/>
    <cellStyle name="Millares 65" xfId="1738" xr:uid="{C3490E5F-C59F-4459-B48F-DF11302127B5}"/>
    <cellStyle name="Millares 65 2" xfId="1739" xr:uid="{D7D4EBAF-2827-497D-ADB9-AD942962B1FE}"/>
    <cellStyle name="Millares 66" xfId="1740" xr:uid="{131F1AD5-9EC2-495D-A100-09ABB52E7D28}"/>
    <cellStyle name="Millares 66 2" xfId="1741" xr:uid="{BA8FE35C-0F77-4907-8972-2A60D09D8E6B}"/>
    <cellStyle name="Millares 67" xfId="1742" xr:uid="{1F38C87C-455B-4BE6-B91C-74118F3042B7}"/>
    <cellStyle name="Millares 67 2" xfId="1743" xr:uid="{71644E5A-F58F-4996-9A5F-06A29971F92B}"/>
    <cellStyle name="Millares 68" xfId="1744" xr:uid="{1E8483BD-E26A-4400-93F3-E984FDCAAFBB}"/>
    <cellStyle name="Millares 68 2" xfId="1745" xr:uid="{F5E10511-E28F-49E4-B6DD-C3A153436BDE}"/>
    <cellStyle name="Millares 7" xfId="1746" xr:uid="{B53B17C7-5801-40BB-B366-23B8827336CF}"/>
    <cellStyle name="Millares 7 2" xfId="1747" xr:uid="{9BD9B8AC-5BC7-4C18-9415-5CDBDA77BEA9}"/>
    <cellStyle name="Millares 7 2 2" xfId="1748" xr:uid="{2AAC2022-A4FC-458C-A51A-DE18130647F2}"/>
    <cellStyle name="Millares 7 3" xfId="1749" xr:uid="{5B08DE97-2A17-4347-845B-AD3CDD46B19B}"/>
    <cellStyle name="Millares 7 4" xfId="1750" xr:uid="{52608EB8-344C-4427-971A-14CCC8976FF3}"/>
    <cellStyle name="Millares 7 5" xfId="1751" xr:uid="{6C4F9A35-34A0-4DFE-A063-B1974419E046}"/>
    <cellStyle name="Millares 7 6" xfId="1752" xr:uid="{7842898C-8719-4D3C-86DE-7B38A48C0F8E}"/>
    <cellStyle name="Millares 7 7" xfId="1753" xr:uid="{859A7DCA-02E1-454C-843B-150C6D44CF18}"/>
    <cellStyle name="Millares 7 8" xfId="1754" xr:uid="{74DD04A9-9138-47AF-9841-ECF5B421E286}"/>
    <cellStyle name="Millares 7 9" xfId="1755" xr:uid="{6D9434DF-4FE7-4826-802E-0AF977E679F8}"/>
    <cellStyle name="Millares 7_tablas pag 4.21.22 informe herradura(1)" xfId="1756" xr:uid="{EF19171B-6367-4134-8392-7086D0BA204B}"/>
    <cellStyle name="Millares 70" xfId="1757" xr:uid="{ADBCFEA0-9D63-41CA-9AAA-589F8DA79EDA}"/>
    <cellStyle name="Millares 70 2" xfId="1758" xr:uid="{0F2F078D-AF09-403B-AE2B-65E7D6A1C398}"/>
    <cellStyle name="Millares 72" xfId="1759" xr:uid="{586B7587-BED6-4AC7-8D4A-6615B84F6F75}"/>
    <cellStyle name="Millares 72 2" xfId="1760" xr:uid="{0B365B87-F097-419A-BEE5-82AAE415DA44}"/>
    <cellStyle name="Millares 73" xfId="1761" xr:uid="{8D141A1B-D15D-4A06-8760-B51CBC53A5AE}"/>
    <cellStyle name="Millares 73 2" xfId="1762" xr:uid="{05EAA56B-A6E8-4E40-9E73-8ECD2D362301}"/>
    <cellStyle name="Millares 74" xfId="1763" xr:uid="{A192B9B1-CE6C-4545-A616-28A9E89DF7C8}"/>
    <cellStyle name="Millares 74 2" xfId="1764" xr:uid="{B00FD48C-850E-458E-9488-3543DACC15A6}"/>
    <cellStyle name="Millares 75" xfId="1765" xr:uid="{890F71A5-ED75-4CA0-B689-C5F2E078CA93}"/>
    <cellStyle name="Millares 75 2" xfId="1766" xr:uid="{085866C7-C5D1-4660-AB3F-AD96A321F865}"/>
    <cellStyle name="Millares 76" xfId="1767" xr:uid="{BCF92C88-1589-49D0-B4E3-1998F8AFA542}"/>
    <cellStyle name="Millares 76 2" xfId="1768" xr:uid="{778D5B89-EAED-4DD5-BEC7-A46849688323}"/>
    <cellStyle name="Millares 77" xfId="1769" xr:uid="{C1C7A3C5-0213-4A47-9738-5E0952A8CF37}"/>
    <cellStyle name="Millares 77 2" xfId="1770" xr:uid="{78405E0D-C8BC-46C3-9935-066034E7BE21}"/>
    <cellStyle name="Millares 78" xfId="1771" xr:uid="{C054DA89-9C59-4A19-98D6-34ADDF809521}"/>
    <cellStyle name="Millares 78 2" xfId="1772" xr:uid="{396C202A-EF9F-4EA8-B39C-66FC4067862A}"/>
    <cellStyle name="Millares 8" xfId="1773" xr:uid="{5E82216F-C214-4881-88BE-3487F2287ADF}"/>
    <cellStyle name="Millares 8 2" xfId="1774" xr:uid="{733F7E01-FF3F-4651-B6FB-670EF83769D3}"/>
    <cellStyle name="Millares 8 2 2" xfId="1775" xr:uid="{ECA6ACB0-4533-4652-B68A-59E2D9189B00}"/>
    <cellStyle name="Millares 8 3" xfId="1776" xr:uid="{1A28B308-3D65-479C-BE92-537D527571A4}"/>
    <cellStyle name="Millares 8 4" xfId="1777" xr:uid="{2E9867B9-E3A9-4259-B288-18D059EB9FD3}"/>
    <cellStyle name="Millares 8 5" xfId="1778" xr:uid="{29E14052-110E-4419-B03C-861C144D3464}"/>
    <cellStyle name="Millares 8 6" xfId="1779" xr:uid="{E9F41F4A-3119-48FE-9D01-E4F4369AD476}"/>
    <cellStyle name="Millares 8 7" xfId="1780" xr:uid="{AC2597D7-F1FC-4CB8-8C38-AC6804356866}"/>
    <cellStyle name="Millares 8 8" xfId="1781" xr:uid="{DA569AE4-1B72-4C75-BA4C-F614B3619330}"/>
    <cellStyle name="Millares 8 9" xfId="1782" xr:uid="{C0A4E771-B75A-41A1-B82C-2B166A05771C}"/>
    <cellStyle name="Millares 8_tablas pag 4.21.22 informe herradura(1)" xfId="1783" xr:uid="{46B1EFE8-D908-415E-8AC2-BF15B7D3A8E4}"/>
    <cellStyle name="Millares 9" xfId="1784" xr:uid="{31CE614A-6DB6-4B2D-BDB2-B562D7C40624}"/>
    <cellStyle name="Millares 9 2" xfId="1785" xr:uid="{6B4ABBE4-F21E-4D69-B3B3-6CB439E46B24}"/>
    <cellStyle name="Millares 9 2 2" xfId="1786" xr:uid="{F702CB2C-9B14-4FAF-A33E-761E05C03631}"/>
    <cellStyle name="Millares 9 2 3" xfId="1787" xr:uid="{1C881324-974A-4BB1-B5BF-68FDB7E9CDD3}"/>
    <cellStyle name="Millares 9 2 4" xfId="1788" xr:uid="{064B9B11-A1FD-44D7-A9B2-0DC5A3409329}"/>
    <cellStyle name="Millares 9 3" xfId="1789" xr:uid="{91BF7342-BC5A-4B08-AC01-7194FB6424BA}"/>
    <cellStyle name="Millares 9 4" xfId="1790" xr:uid="{ED4287E1-88F3-4416-9841-5226260AE95C}"/>
    <cellStyle name="Millares 9 5" xfId="1791" xr:uid="{131F137C-BFA1-4924-A04A-5321678A20A3}"/>
    <cellStyle name="Millares 9 6" xfId="1792" xr:uid="{3940F18E-3BB1-412D-820D-DB23CEC5741D}"/>
    <cellStyle name="Millares borde" xfId="1793" xr:uid="{F4F8CDEE-8CBF-428A-B3E5-5D9302AB956F}"/>
    <cellStyle name="Millares borde 2" xfId="2772" xr:uid="{7689CC12-9A55-494C-8489-72150D36E854}"/>
    <cellStyle name="Milliers [0]_FNMA tasse2" xfId="1794" xr:uid="{2BC169E5-1822-4BF1-81DB-563CCDCAC491}"/>
    <cellStyle name="Milliers_FNMA tasse2" xfId="1795" xr:uid="{980A15D2-6F8B-4DC8-B6B8-4D28F295FC86}"/>
    <cellStyle name="Modelling References" xfId="1796" xr:uid="{645D2679-0A0B-4373-A497-C920609269EA}"/>
    <cellStyle name="Moeda [0]_MATSUBCAJ" xfId="1797" xr:uid="{03BA1E03-0010-4159-AB23-F61D0261071D}"/>
    <cellStyle name="Moeda 2" xfId="1798" xr:uid="{98D3F413-0578-4B17-B4F3-9F8E80EF3FA2}"/>
    <cellStyle name="Moeda 3" xfId="1799" xr:uid="{CCECCB7B-84B0-4DE8-9F28-CB66E118A39B}"/>
    <cellStyle name="Moeda 4" xfId="1800" xr:uid="{D7B6AC4B-DD81-4A96-84CD-D3E90D278F58}"/>
    <cellStyle name="Moeda_MATSUBCAJ" xfId="1801" xr:uid="{60CF734B-F042-4468-8D2A-506046BB8143}"/>
    <cellStyle name="Moneda [0] 2" xfId="1802" xr:uid="{10EC44D8-C12B-403D-BABA-66218CF3A918}"/>
    <cellStyle name="Moneda [0] 2 2" xfId="1803" xr:uid="{FEDF8D00-5FB4-4743-A3D8-5EC3B1BE8273}"/>
    <cellStyle name="Moneda [0] 2 3" xfId="1804" xr:uid="{BF12518C-096A-4045-A601-A9FF924FDA3D}"/>
    <cellStyle name="Moneda 2" xfId="1805" xr:uid="{2435D891-505A-4DD1-B02A-636D12CEAAEE}"/>
    <cellStyle name="Moneda 2 2" xfId="1806" xr:uid="{DE5A2CC1-9B42-490D-B0B7-2DF6390FF3F4}"/>
    <cellStyle name="Moneda 2 2 2" xfId="1807" xr:uid="{E2BEB80E-F985-44D9-8081-BB434A0E9F93}"/>
    <cellStyle name="Moneda 2 2 3" xfId="1808" xr:uid="{9425545F-883F-470C-99E5-F13F8D386B3C}"/>
    <cellStyle name="Moneda 2 2 4" xfId="1809" xr:uid="{3514D82D-BD5B-447F-B899-0CD98425ADF2}"/>
    <cellStyle name="Moneda 2 3" xfId="1810" xr:uid="{23B0ABF2-BFC8-4017-934E-48A8A890C244}"/>
    <cellStyle name="Moneda 2 4" xfId="1811" xr:uid="{759D8C56-55F0-4A69-984B-B83BAB54E095}"/>
    <cellStyle name="Moneda 2 5" xfId="1812" xr:uid="{8CFA99E8-3E4E-4CCB-9384-BB3630FEADE3}"/>
    <cellStyle name="Moneda 2 6" xfId="1813" xr:uid="{7579EBBA-4BE6-4985-90F1-EDB8A9976AA0}"/>
    <cellStyle name="Moneda 2_Nuevo Modelo (saldo bloqueado)" xfId="1814" xr:uid="{2190CB59-EEA7-40A2-A414-7E81F893CF22}"/>
    <cellStyle name="Moneda 3" xfId="1815" xr:uid="{833B06E8-15B5-4238-9310-133B837A1C4A}"/>
    <cellStyle name="Moneda 3 2" xfId="1816" xr:uid="{7605D04D-964B-4640-AD2D-50F839FFBF94}"/>
    <cellStyle name="Moneda 3 2 2" xfId="1817" xr:uid="{635CCC94-F623-4253-9B7E-593598305EFB}"/>
    <cellStyle name="Moneda 3 2 3" xfId="1818" xr:uid="{C325296D-E274-4E33-AA14-0A2FADAE9A26}"/>
    <cellStyle name="Moneda 3 3" xfId="1819" xr:uid="{59935D35-3755-4D6A-A0E3-96E568BD86E7}"/>
    <cellStyle name="Moneda 3 4" xfId="1820" xr:uid="{45CBB051-1921-43E9-82C6-418101F3606C}"/>
    <cellStyle name="Moneda 3 5" xfId="1821" xr:uid="{CA682665-437B-4D4C-A8DC-DF9F0A903157}"/>
    <cellStyle name="Moneda 3 6" xfId="1822" xr:uid="{83FDE64E-C7F0-4824-85B0-36C744CD2C2D}"/>
    <cellStyle name="Moneda 3 7" xfId="1823" xr:uid="{64970D77-D1AC-4AB8-9B13-A0FC1BF84DDE}"/>
    <cellStyle name="Moneda 4" xfId="1824" xr:uid="{520D7343-D4D4-48B1-A8EE-B2382606B181}"/>
    <cellStyle name="Moneda 4 2" xfId="1825" xr:uid="{682CDCB0-BD65-4DD9-83FD-2ED280272A34}"/>
    <cellStyle name="Moneda 4 3" xfId="1826" xr:uid="{658DBF3F-1DA3-4514-BDD7-B2FF7FAC1A3B}"/>
    <cellStyle name="Moneda 4 4" xfId="1827" xr:uid="{E6FB9A0D-E321-4FB7-A0FD-53B3911E1E16}"/>
    <cellStyle name="Moneda 4 5" xfId="1828" xr:uid="{8385CB70-FA9F-4D62-B3F5-D2E0B07ED2BB}"/>
    <cellStyle name="Moneda 4 6" xfId="1829" xr:uid="{C6C459C9-45EC-4F6A-B4C7-C1744925BA99}"/>
    <cellStyle name="Moneda 5" xfId="1830" xr:uid="{62637E08-5646-443C-BBC3-8E5B5BDDDA74}"/>
    <cellStyle name="Moneda 5 2" xfId="1831" xr:uid="{47BB6C8D-E6D9-46C4-996D-DB4959757D22}"/>
    <cellStyle name="Moneda 5 3" xfId="1832" xr:uid="{BF40F323-582F-48D1-BF31-59F170D53C7A}"/>
    <cellStyle name="Moneda 5 4" xfId="1833" xr:uid="{094A2744-B141-4713-825C-FAB7CC3272DD}"/>
    <cellStyle name="Moneda 6" xfId="1834" xr:uid="{3B4A4E24-B2B8-40F3-9849-2C1EC0526EA0}"/>
    <cellStyle name="Moneda 6 2" xfId="1835" xr:uid="{E66283B9-0F2C-4333-A8BA-98B26BCEB315}"/>
    <cellStyle name="Moneda 6 3" xfId="1836" xr:uid="{0ED6B046-DA61-4947-9A84-37B360D4D36D}"/>
    <cellStyle name="Moneda 6 4" xfId="1837" xr:uid="{ED769B44-1D5C-4D15-BB2A-FCB27A79E192}"/>
    <cellStyle name="Moneda 7" xfId="1838" xr:uid="{6440F5B5-022D-40EC-80E3-DD02EA9CC605}"/>
    <cellStyle name="Moneda 7 2" xfId="1839" xr:uid="{3A3A0A82-326E-4449-A5A0-85402D6C88F1}"/>
    <cellStyle name="Moneda 7 3" xfId="1840" xr:uid="{CA30AFFD-4080-4687-9E7D-C5D98980E7BA}"/>
    <cellStyle name="Moneda 7 4" xfId="1841" xr:uid="{7ECF2BF1-10C0-403C-A34D-663910AADBD2}"/>
    <cellStyle name="Moneda 8" xfId="1842" xr:uid="{6F1E774E-25D1-4B31-9838-F250057B1B27}"/>
    <cellStyle name="Moneda 8 2" xfId="1843" xr:uid="{8EADDFCC-6E5C-4592-9E90-366FD8D08229}"/>
    <cellStyle name="Moneda 8 3" xfId="1844" xr:uid="{4B7ACDA8-50D8-4A83-8277-19561F28A1D4}"/>
    <cellStyle name="Moneda 8 4" xfId="1845" xr:uid="{7FC22BE9-3A4D-4B34-92BA-86BC91B7BD5A}"/>
    <cellStyle name="Monétaire [0]_FNMA tasse2" xfId="1846" xr:uid="{B624F9B0-14A7-41A5-B7A6-2CEB48C6FE0E}"/>
    <cellStyle name="Monétaire_FNMA tasse2" xfId="1847" xr:uid="{15F8982A-5FC7-4157-A438-65139FEE3EB0}"/>
    <cellStyle name="Monetario" xfId="1848" xr:uid="{79B7EADB-6AA4-4F27-BFC1-DC2C4103BA83}"/>
    <cellStyle name="Monetario 2" xfId="1849" xr:uid="{4CEA108A-489B-48B7-BFF8-7CCE6F649B9B}"/>
    <cellStyle name="Monetario 3" xfId="1850" xr:uid="{E93713A9-A713-427E-91C0-0431B3423523}"/>
    <cellStyle name="Monetario_AMARRE NIC OCTUBRE 2010v1" xfId="1851" xr:uid="{9E8C2C98-99B9-4486-A067-E6BCA65641C4}"/>
    <cellStyle name="Monetario0" xfId="1852" xr:uid="{7696D3CF-8A80-4817-ADD8-FA0E21BA5AF0}"/>
    <cellStyle name="Monetario0 2" xfId="1853" xr:uid="{82E4B6B6-4B4C-4092-92F3-109739F14636}"/>
    <cellStyle name="Monetario0_130128-CEM_Serie Reequilibrio-env INTECSA RampUp10%-ext2051" xfId="1854" xr:uid="{BB009C6E-FCAA-4431-8553-D87DC182142D}"/>
    <cellStyle name="Multiple" xfId="1855" xr:uid="{97B68F70-3FD7-4833-AD55-DCF8A7B7B411}"/>
    <cellStyle name="Multiple1" xfId="1856" xr:uid="{2E163EA5-BC25-4770-A35E-EA53FDCCD5AC}"/>
    <cellStyle name="MultipleBelow" xfId="1857" xr:uid="{EB1C0584-3323-49BE-A5EA-6200FF5372B3}"/>
    <cellStyle name="Named Range" xfId="1858" xr:uid="{B63E8737-3264-4B5C-819B-B15D25F720B9}"/>
    <cellStyle name="Named Range Tag" xfId="1859" xr:uid="{6552F15D-3A58-47CA-8976-2E863DBDD3B0}"/>
    <cellStyle name="Named Range_Book2" xfId="1860" xr:uid="{77A3F45A-EFF6-43BC-B888-3630C145B611}"/>
    <cellStyle name="Neutra" xfId="1861" xr:uid="{C90611DD-B20D-4AB1-963F-37E46866E862}"/>
    <cellStyle name="Neutral 2" xfId="1862" xr:uid="{E8552E64-C83C-4EC2-8E0B-374567EFC6BC}"/>
    <cellStyle name="Neutral 2 2" xfId="1863" xr:uid="{B40939D2-834E-4A37-9EE9-0893C6DA3EBE}"/>
    <cellStyle name="Neutral 3" xfId="1864" xr:uid="{FEF0026B-65FB-4117-B216-1E309A37AE90}"/>
    <cellStyle name="Neutral 4" xfId="1865" xr:uid="{CE667F70-B708-48BB-8CBC-051CD04A17D9}"/>
    <cellStyle name="Neutral 5" xfId="1866" xr:uid="{ADEFFB85-7D62-44A6-98EF-1481CEF047D6}"/>
    <cellStyle name="Neutro" xfId="1867" xr:uid="{A5364F31-E127-461D-A4DA-9309DCD227D6}"/>
    <cellStyle name="no dec" xfId="1868" xr:uid="{B09472C8-8611-4819-A8D5-9A86EB44FF98}"/>
    <cellStyle name="No-definido" xfId="1869" xr:uid="{DFDE745A-0687-417B-AF47-A357F12A271D}"/>
    <cellStyle name="No-definido 10" xfId="1870" xr:uid="{580C78D1-8A64-49EC-A897-3ECFEB74D83C}"/>
    <cellStyle name="No-definido 11" xfId="1871" xr:uid="{61F24757-DE84-4DB7-8717-62D14859658B}"/>
    <cellStyle name="No-definido 12" xfId="1872" xr:uid="{76A563BF-25A5-40F4-9D4D-4226967BA08A}"/>
    <cellStyle name="No-definido 13" xfId="1873" xr:uid="{3D464A6A-5518-4D72-9E4E-527182605AB6}"/>
    <cellStyle name="No-definido 14" xfId="1874" xr:uid="{3905C2AC-FBD9-4724-9529-CB95AF8FAC6D}"/>
    <cellStyle name="No-definido 15" xfId="1875" xr:uid="{1802A286-BF87-4777-A0AE-0240179E1997}"/>
    <cellStyle name="No-definido 16" xfId="1876" xr:uid="{5ECABF1B-C2EB-404C-BB23-BE01258ABA13}"/>
    <cellStyle name="No-definido 2" xfId="1877" xr:uid="{635FE6E4-6190-4A3D-B36A-06805F283E12}"/>
    <cellStyle name="No-definido 3" xfId="1878" xr:uid="{484C32F4-31C6-403D-B520-0E40B711E025}"/>
    <cellStyle name="No-definido 4" xfId="1879" xr:uid="{3FD3E6AF-A2BA-40A1-B27A-379146AF34B8}"/>
    <cellStyle name="No-definido 5" xfId="1880" xr:uid="{E67FBBBB-A5E5-46F5-8888-868BBB0C2288}"/>
    <cellStyle name="No-definido 6" xfId="1881" xr:uid="{438C18F9-7552-47E9-B66C-A54BEBB7C73C}"/>
    <cellStyle name="No-definido 7" xfId="1882" xr:uid="{2FC8EE44-64C8-4D59-AD30-5A1F5001C62D}"/>
    <cellStyle name="No-definido 8" xfId="1883" xr:uid="{5EED0E4B-F67C-464B-B88A-EE030C33AA9C}"/>
    <cellStyle name="No-definido 9" xfId="1884" xr:uid="{0D379433-F884-4714-9810-1EBCE3F7A692}"/>
    <cellStyle name="No-definido_7.OBRA EJECUTADA AGO-OCT 2010 (19jul10) vs 2" xfId="1885" xr:uid="{77C4B295-55E7-462F-9ACF-84977DACE2BB}"/>
    <cellStyle name="Normal" xfId="0" builtinId="0"/>
    <cellStyle name="Normal - Estilo1" xfId="1886" xr:uid="{FD3FC05D-9F32-4A94-9BA4-9D2DB375DFAD}"/>
    <cellStyle name="Normal - Estilo2" xfId="1887" xr:uid="{A7C63593-36D3-48D1-AE93-59DDE8566ACA}"/>
    <cellStyle name="Normal - Estilo3" xfId="1888" xr:uid="{E3A5CF01-8B18-4F2E-A4F2-21F321214072}"/>
    <cellStyle name="Normal - Estilo4" xfId="1889" xr:uid="{76E98604-9D33-4891-B7B7-CA37BF88D029}"/>
    <cellStyle name="Normal - Estilo5" xfId="1890" xr:uid="{32F5BCB9-55DC-4352-9F27-29E2FD7E367E}"/>
    <cellStyle name="Normal - Estilo6" xfId="1891" xr:uid="{E9C89645-B225-4A34-BA38-222FB70E279C}"/>
    <cellStyle name="Normal - Estilo7" xfId="1892" xr:uid="{B2747E82-7252-46EB-8E30-4D579312AA01}"/>
    <cellStyle name="Normal - Estilo8" xfId="1893" xr:uid="{E32FF6A7-B882-42E6-A33B-74AFA9680604}"/>
    <cellStyle name="Normal - Style1" xfId="1894" xr:uid="{1FD1600C-930B-435B-AB2E-C39D45EB688E}"/>
    <cellStyle name="Normal - Style1 10" xfId="1895" xr:uid="{16760777-D666-46D7-87DD-A7B367084661}"/>
    <cellStyle name="Normal - Style1 11" xfId="1896" xr:uid="{FC6281E9-5874-4F8B-A10A-AC81E0B738B7}"/>
    <cellStyle name="Normal - Style1 12" xfId="1897" xr:uid="{90AAB561-9BBE-496A-9983-732080B37AFE}"/>
    <cellStyle name="Normal - Style1 13" xfId="1898" xr:uid="{2060CDF7-E6E1-4D6F-B728-5F830EDFB467}"/>
    <cellStyle name="Normal - Style1 14" xfId="1899" xr:uid="{B26D90C3-5605-4511-ADAD-F4C26E986BD9}"/>
    <cellStyle name="Normal - Style1 15" xfId="1900" xr:uid="{359B47FD-B31B-47DC-85DA-7FB5DDE0B71C}"/>
    <cellStyle name="Normal - Style1 16" xfId="1901" xr:uid="{ADC37CF9-32DF-4949-9807-9247165ADE8A}"/>
    <cellStyle name="Normal - Style1 17" xfId="1902" xr:uid="{FE6677A5-6A87-4126-8789-1F2530413735}"/>
    <cellStyle name="Normal - Style1 18" xfId="1903" xr:uid="{ED7D8C0E-E6F0-4F64-B32C-075C1A4655C3}"/>
    <cellStyle name="Normal - Style1 19" xfId="1904" xr:uid="{3DF788BE-C278-4680-A9B5-AFA9202F3F56}"/>
    <cellStyle name="Normal - Style1 2" xfId="1905" xr:uid="{A7E70E23-1575-4C29-B0E1-6A8E665CEB56}"/>
    <cellStyle name="Normal - Style1 2 2" xfId="1906" xr:uid="{FAE114D0-9545-4436-BBCF-4C31793BD7B2}"/>
    <cellStyle name="Normal - Style1 2 3" xfId="1907" xr:uid="{1743A349-BFB4-47AA-BA6F-5E12A20D2530}"/>
    <cellStyle name="Normal - Style1 20" xfId="1908" xr:uid="{E61F6613-2676-485D-BE3A-F4801E43F65F}"/>
    <cellStyle name="Normal - Style1 3" xfId="1909" xr:uid="{A64105AB-5409-437D-91AB-FB19E5C9F711}"/>
    <cellStyle name="Normal - Style1 4" xfId="1910" xr:uid="{318C13A6-F7D1-4A36-81C6-73D8E63DCEAF}"/>
    <cellStyle name="Normal - Style1 4 2" xfId="1911" xr:uid="{E54AD632-36C0-481A-9FE6-9BE99CE08314}"/>
    <cellStyle name="Normal - Style1 5" xfId="1912" xr:uid="{846948B1-10B9-4DCE-B03A-570C983CD995}"/>
    <cellStyle name="Normal - Style1 6" xfId="1913" xr:uid="{1F059C8A-DC89-4EF3-8B7D-88B4B1464C9C}"/>
    <cellStyle name="Normal - Style1 7" xfId="1914" xr:uid="{CD74A5D5-BABD-479E-BA8B-988094DDB981}"/>
    <cellStyle name="Normal - Style1 8" xfId="1915" xr:uid="{E4411AF8-AE29-446C-A504-4919D2BF3F14}"/>
    <cellStyle name="Normal - Style1 9" xfId="1916" xr:uid="{46C07FE5-2B30-44A3-8585-5C80A8B6749D}"/>
    <cellStyle name="Normal - Style1_7.OBRA EJECUTADA AGO-OCT 2010 (19jul10) vs 2" xfId="1917" xr:uid="{C1D1958D-0EB6-461A-BE03-AE4AD046024E}"/>
    <cellStyle name="Normal (%)" xfId="1918" xr:uid="{8C776308-C43C-4EB5-960B-36AF84C21859}"/>
    <cellStyle name="Normal (No)" xfId="1919" xr:uid="{66B73E49-1820-4060-9EBF-7A9DAF362A9D}"/>
    <cellStyle name="Normal 10" xfId="14" xr:uid="{FB9A762A-F44B-482E-AE1C-EFCE1E4CB8E1}"/>
    <cellStyle name="Normal 10 2" xfId="1920" xr:uid="{B65390C0-1AA8-4BEC-A0B6-67ED0B1E4674}"/>
    <cellStyle name="Normal 10 2 2" xfId="1921" xr:uid="{EE836363-27E3-4CC3-B784-32BC897C6271}"/>
    <cellStyle name="Normal 10 2 3" xfId="1922" xr:uid="{9E7D67C7-289D-46C6-82A4-6C8E8FC08D9C}"/>
    <cellStyle name="Normal 10_TMDA Conmex 2012Dic" xfId="1923" xr:uid="{2E06F8B0-A4DE-43AA-B117-2F9BD6DAA7B6}"/>
    <cellStyle name="Normal 100" xfId="1924" xr:uid="{3A1EB704-CF72-4058-8801-8D716BA5FE92}"/>
    <cellStyle name="Normal 101" xfId="13" xr:uid="{40F32E69-2ACE-45F2-8B8A-D5CD31DF195B}"/>
    <cellStyle name="Normal 101 2" xfId="3" xr:uid="{0F1FA485-C70A-414D-A2F2-165306C3588F}"/>
    <cellStyle name="Normal 102" xfId="2713" xr:uid="{812934E6-8E25-4621-8DD8-55E689874E04}"/>
    <cellStyle name="Normal 103" xfId="2715" xr:uid="{4EDAAE78-CE9D-435E-9083-156F92EDB741}"/>
    <cellStyle name="Normal 104" xfId="2716" xr:uid="{658C52F1-1F01-4384-9297-29F5ACBBC53B}"/>
    <cellStyle name="Normal 105" xfId="2720" xr:uid="{882605A5-3B56-4DB6-8C82-5DC7BB0DD39C}"/>
    <cellStyle name="Normal 106" xfId="9" xr:uid="{2284054F-84E8-4309-81AC-61A11F8A3A3D}"/>
    <cellStyle name="Normal 107" xfId="7" xr:uid="{1EB7B8BB-4AB2-4ACB-9591-776DE8AC5387}"/>
    <cellStyle name="Normal 108" xfId="2724" xr:uid="{98CA1C19-F68A-4069-A793-014D350FB3DC}"/>
    <cellStyle name="Normal 11" xfId="1925" xr:uid="{A9AE5254-CFD6-4E6D-8FB9-AD11FA74E4A9}"/>
    <cellStyle name="Normal 12" xfId="1926" xr:uid="{222EA8AE-24AF-49E0-8275-7BF832EF3D25}"/>
    <cellStyle name="Normal 120" xfId="1927" xr:uid="{358EB787-2C55-41FA-94FA-7BF771296739}"/>
    <cellStyle name="Normal 125" xfId="1928" xr:uid="{78F6FBE1-02A0-42E8-B879-10DC69224AB5}"/>
    <cellStyle name="Normal 13" xfId="1929" xr:uid="{2C32FDF1-99CC-4D36-830D-4E9253326FFC}"/>
    <cellStyle name="Normal 13 2" xfId="1930" xr:uid="{942732E2-F875-4BA9-A2CA-7D4D4688FD15}"/>
    <cellStyle name="Normal 13_130128-CEM_Serie Reequilibrio-env INTECSA RampUp10%-ext2051" xfId="1931" xr:uid="{C04C1F23-5576-42DF-8689-8B82BAD2D73B}"/>
    <cellStyle name="Normal 14" xfId="1932" xr:uid="{0A111F0D-904C-4354-B37C-23993364DEDC}"/>
    <cellStyle name="Normal 14 2" xfId="1933" xr:uid="{79A8FBA9-9456-4F28-A545-B1F7645049BA}"/>
    <cellStyle name="Normal 15" xfId="1934" xr:uid="{2348B9E5-B212-40C2-8C8D-A8842682E82D}"/>
    <cellStyle name="Normal 15 2" xfId="1935" xr:uid="{2CB48399-293D-4BC6-8455-977FF876C70A}"/>
    <cellStyle name="Normal 15 2 2" xfId="2721" xr:uid="{52E5C3E3-0CFA-403E-8262-4C041CC2A632}"/>
    <cellStyle name="Normal 16" xfId="1936" xr:uid="{E870A2E4-477E-4012-9916-11840494FAC6}"/>
    <cellStyle name="Normal 17" xfId="1937" xr:uid="{6A17E420-9DA9-4504-94C3-E72E1FDB0DBC}"/>
    <cellStyle name="Normal 18" xfId="1938" xr:uid="{796C3418-DF34-45B6-89CF-791895D730F0}"/>
    <cellStyle name="Normal 18 2" xfId="1939" xr:uid="{089DB6C4-68F8-4BF9-A2E9-AE6E8B0F4D03}"/>
    <cellStyle name="Normal 18_130128-CEM_Serie Reequilibrio-env INTECSA RampUp10%-ext2051" xfId="1940" xr:uid="{C5E6DC0D-8F1F-47D2-8775-34B3711C6CB1}"/>
    <cellStyle name="Normal 19" xfId="1941" xr:uid="{DA518170-94F2-40C5-9070-F97D1C0D1D52}"/>
    <cellStyle name="Normal 19 2" xfId="1942" xr:uid="{A7B3199A-F6C2-4DD3-B1C5-F9CD105A69F0}"/>
    <cellStyle name="Normal 2" xfId="4" xr:uid="{911ABB5C-EF18-46E8-A25F-B6268067AAA9}"/>
    <cellStyle name="Normal 2 10" xfId="2726" xr:uid="{EDE2D40C-CE1C-4B05-A8F9-06CC446383E1}"/>
    <cellStyle name="Normal 2 2" xfId="1944" xr:uid="{9F329BFF-44E1-4780-839A-6194762D908C}"/>
    <cellStyle name="Normal 2 2 2" xfId="1945" xr:uid="{37712F9D-6AA5-4008-9A7B-D46C4B7FA665}"/>
    <cellStyle name="Normal 2 2 3" xfId="1946" xr:uid="{93999126-1BB4-4C82-908D-195429A8EBC9}"/>
    <cellStyle name="Normal 2 2 4" xfId="1947" xr:uid="{D583A5E6-191F-4706-89ED-2F83B402C8CF}"/>
    <cellStyle name="Normal 2 3" xfId="1948" xr:uid="{D2CA959B-E7E7-470D-8A88-FE4119626E56}"/>
    <cellStyle name="Normal 2 3 2" xfId="1949" xr:uid="{977D852B-EBC5-49AB-AFEE-4B4BB7DD27C2}"/>
    <cellStyle name="Normal 2 3 2 2" xfId="1950" xr:uid="{F591E0E4-8247-4A69-AC95-798D143625CF}"/>
    <cellStyle name="Normal 2 3 2 3" xfId="1951" xr:uid="{A6BBA6E2-A6F4-43F2-B0AC-B1694C44986C}"/>
    <cellStyle name="Normal 2 3 3" xfId="1952" xr:uid="{A7156046-2684-492E-A851-54EF528E0A69}"/>
    <cellStyle name="Normal 2 3_tablas pag 4.21.22 informe herradura(1)" xfId="1953" xr:uid="{B3FE6D73-BB29-4C78-8F1D-5FD076FF4AFE}"/>
    <cellStyle name="Normal 2 4" xfId="1954" xr:uid="{A47DF56C-C75D-4544-8C4B-FADFFFDB8716}"/>
    <cellStyle name="Normal 2 4 2" xfId="1955" xr:uid="{E12C7391-972C-4377-8746-784ECFB9ED29}"/>
    <cellStyle name="Normal 2 4 3" xfId="1956" xr:uid="{F90B7635-947B-417F-A598-F44C9D90C707}"/>
    <cellStyle name="Normal 2 4_Analisis Costo Directo (version 2)" xfId="1957" xr:uid="{2EA0392A-311F-4E04-8774-6E4A391917E1}"/>
    <cellStyle name="Normal 2 5" xfId="1958" xr:uid="{F7EA75FF-9B85-42FD-ADF1-64B326D95FB4}"/>
    <cellStyle name="Normal 2 6" xfId="5" xr:uid="{CAB43AD7-A622-4B95-9129-0927F2A1812D}"/>
    <cellStyle name="Normal 2 6 2" xfId="1959" xr:uid="{A5E060FB-D5CE-4E50-AE74-A705B98F719A}"/>
    <cellStyle name="Normal 2 7" xfId="1943" xr:uid="{02C9F1AC-D6A1-42A2-934C-1B6D00F130EF}"/>
    <cellStyle name="Normal 2 8" xfId="1960" xr:uid="{D2EDE0B3-98F1-47CD-86AE-AA4D1EF83B2C}"/>
    <cellStyle name="Normal 2 9" xfId="11" xr:uid="{CB2623E2-3E0B-477A-AC4F-D8B4FE88FFF5}"/>
    <cellStyle name="Normal 2_100202 presupuesto conmex 2010 con programa" xfId="1961" xr:uid="{2987714D-54F4-450D-89B0-70AD46497172}"/>
    <cellStyle name="Normal 20" xfId="1962" xr:uid="{9A8296C7-E884-462A-A4D5-F4A2449CBB5E}"/>
    <cellStyle name="Normal 21" xfId="1963" xr:uid="{C206D0E2-7426-49BD-B54E-84AAD30BB728}"/>
    <cellStyle name="Normal 22" xfId="1964" xr:uid="{97A75E65-827C-48BE-9105-48CBEA908B77}"/>
    <cellStyle name="Normal 23" xfId="1965" xr:uid="{DB9C1571-186D-403C-B830-3626D4B9B8BD}"/>
    <cellStyle name="Normal 24" xfId="1966" xr:uid="{66F5CDD6-FF0D-4E99-933B-E098D8C6423B}"/>
    <cellStyle name="Normal 25" xfId="1967" xr:uid="{A1F965B6-4D75-4593-8995-AA5F211166ED}"/>
    <cellStyle name="Normal 26" xfId="1968" xr:uid="{8E7EA980-2E21-4D4C-8D1A-5B500ACEAEB1}"/>
    <cellStyle name="Normal 27" xfId="1969" xr:uid="{A11DBA4B-E87B-4CA9-BE3D-AA2BCFF2B35B}"/>
    <cellStyle name="Normal 28" xfId="1970" xr:uid="{1749888E-4C03-48EC-9588-C81A862DAEAF}"/>
    <cellStyle name="Normal 29" xfId="1971" xr:uid="{F9449941-CE58-4048-B179-14B3C769689E}"/>
    <cellStyle name="Normal 3" xfId="1972" xr:uid="{DE74447B-5221-4417-9D0D-B58C38EB42CB}"/>
    <cellStyle name="Normal 3 2" xfId="1973" xr:uid="{5A25A3A2-7703-4E91-A5EC-9AE4BDA4EB19}"/>
    <cellStyle name="Normal 3 2 2" xfId="1974" xr:uid="{2060D45E-CB25-4B8E-B3FF-15C39C8193A6}"/>
    <cellStyle name="Normal 3 2 3" xfId="1975" xr:uid="{EE2C9D2D-6345-4C61-9F70-FB4A141093C2}"/>
    <cellStyle name="Normal 3 2_AMARRE NIC OCTUBRE 2010v1" xfId="1976" xr:uid="{429D0225-73D9-4EAB-8170-6AC431FEDF1B}"/>
    <cellStyle name="Normal 3 3" xfId="1977" xr:uid="{ED8FFFE8-4604-4842-B3B1-063DB92BC3B9}"/>
    <cellStyle name="Normal 3 4" xfId="1978" xr:uid="{62D90041-5202-4AB7-B757-403FAE6AE362}"/>
    <cellStyle name="Normal 3_130128-CEM_Serie Reequilibrio-env INTECSA RampUp10%-ext2051" xfId="1979" xr:uid="{8C4D3C8E-D544-4930-93F9-3261E1D95797}"/>
    <cellStyle name="Normal 30" xfId="1980" xr:uid="{E383D8B2-A58D-423F-BDF3-6A27DE68C443}"/>
    <cellStyle name="Normal 31" xfId="1981" xr:uid="{890D0EA7-3DED-4404-BFCE-82BE3F8B08E2}"/>
    <cellStyle name="Normal 32" xfId="1982" xr:uid="{70FC68BD-9DFE-46E9-B355-91A214DAEEC8}"/>
    <cellStyle name="Normal 33" xfId="1983" xr:uid="{99CC43A4-E0EA-4925-8662-409A0F1F4E62}"/>
    <cellStyle name="Normal 34" xfId="1984" xr:uid="{741581BE-8794-41A4-8368-EE10E1FAD6DC}"/>
    <cellStyle name="Normal 35" xfId="1985" xr:uid="{39BBB9A6-92BE-45C1-A047-FE6DBE2DDAFD}"/>
    <cellStyle name="Normal 36" xfId="1986" xr:uid="{42897B7F-FF7E-4B3F-8E72-65138DF1F359}"/>
    <cellStyle name="Normal 37" xfId="1987" xr:uid="{9CEC8467-093C-449A-83A7-169C57F5E217}"/>
    <cellStyle name="Normal 38" xfId="1988" xr:uid="{16083CAB-DB3C-4280-9331-6EAAABC7E2F5}"/>
    <cellStyle name="Normal 39" xfId="1989" xr:uid="{77F20A8E-92EC-4D0B-986C-F243AEBCD7EB}"/>
    <cellStyle name="Normal 4" xfId="1990" xr:uid="{E77FC4B5-C213-437E-BA83-6A3F09BD4B57}"/>
    <cellStyle name="Normal 4 2" xfId="1991" xr:uid="{0C4940BD-3099-45EF-9524-61A96DC12EC1}"/>
    <cellStyle name="Normal 4 3" xfId="1992" xr:uid="{42E367AB-5351-46ED-8C22-33E5DE3BBF5B}"/>
    <cellStyle name="Normal 4 4" xfId="1993" xr:uid="{8A812104-9276-4FE6-B9D2-013E7F464C2D}"/>
    <cellStyle name="Normal 4 5" xfId="1994" xr:uid="{CAA5885E-AFDD-4164-AC6A-0B1371AE15A9}"/>
    <cellStyle name="Normal 4_130128-CEM_Serie Reequilibrio-env INTECSA RampUp10%-ext2051" xfId="1995" xr:uid="{3BA35936-CE25-4CE2-9C52-EFC2D97B19B9}"/>
    <cellStyle name="Normal 40" xfId="1996" xr:uid="{F70AF2F2-B749-49F7-B96B-36159CBB87CE}"/>
    <cellStyle name="Normal 41" xfId="1997" xr:uid="{A34E6EE5-2282-4E5F-A842-F8720B1C9AC8}"/>
    <cellStyle name="Normal 42" xfId="1998" xr:uid="{0407F471-D7DA-46C6-84F2-DEE9E3BB3982}"/>
    <cellStyle name="Normal 43" xfId="1999" xr:uid="{8006F9B8-2A67-46FE-B34F-4532534B4CC6}"/>
    <cellStyle name="Normal 44" xfId="2000" xr:uid="{C3165201-06B1-4C47-B105-D450D4F580F7}"/>
    <cellStyle name="Normal 44 2" xfId="2001" xr:uid="{8B777107-A409-4CE9-A7CD-18D14C7460E1}"/>
    <cellStyle name="Normal 45" xfId="2002" xr:uid="{492EA2EB-199B-41B9-830C-5C0E1C517062}"/>
    <cellStyle name="Normal 46" xfId="2003" xr:uid="{4B68B55A-2512-4DA3-92E9-246E5602234C}"/>
    <cellStyle name="Normal 47" xfId="2004" xr:uid="{84B47C60-3538-405B-9260-D2C9315024B2}"/>
    <cellStyle name="Normal 48" xfId="2005" xr:uid="{1B1CF4E4-A1E5-480B-906F-DB2B0DD64FB0}"/>
    <cellStyle name="Normal 49" xfId="2006" xr:uid="{ECF4C9E5-B5FA-4BF8-9A13-047BEE7390B8}"/>
    <cellStyle name="Normal 5" xfId="2007" xr:uid="{610FA653-F8D7-4AF2-86CB-3FDD8DFC0242}"/>
    <cellStyle name="Normal 5 10" xfId="2008" xr:uid="{73318B20-AB3F-44BA-B6D4-D6572274CADA}"/>
    <cellStyle name="Normal 5 2" xfId="2009" xr:uid="{7DF3EF42-AEF1-45CC-97AC-5DFEDDE22C59}"/>
    <cellStyle name="Normal 5 2 2" xfId="2010" xr:uid="{EB1ADCB1-7B9C-4C20-824A-6E94F790A2EC}"/>
    <cellStyle name="Normal 5 3" xfId="2011" xr:uid="{6A68BE86-896D-43C7-999F-3EBE08368E5B}"/>
    <cellStyle name="Normal 5 3 2" xfId="2012" xr:uid="{FBA6EE1A-C020-4FF6-8026-5748CFF51474}"/>
    <cellStyle name="Normal 5 4" xfId="2013" xr:uid="{055C7D3B-4F22-4C86-9773-1C053756B3E8}"/>
    <cellStyle name="Normal 5 4 2" xfId="2014" xr:uid="{5506C0D3-7211-47D4-8A5F-9609A2E02ED4}"/>
    <cellStyle name="Normal 5 5" xfId="2015" xr:uid="{E6A9C9F4-A240-41BA-BB31-4DD9A555BBDD}"/>
    <cellStyle name="Normal 5 6" xfId="2016" xr:uid="{D2FAB5F6-4D94-4D29-8A46-B83AE1FD72E7}"/>
    <cellStyle name="Normal 5 7" xfId="2017" xr:uid="{A6AAB749-C36E-45D7-B675-EC5F6AF66C16}"/>
    <cellStyle name="Normal 5 8" xfId="2018" xr:uid="{30DC386E-A405-4313-BD5E-54A6E54E130A}"/>
    <cellStyle name="Normal 5 9" xfId="2019" xr:uid="{D8D9614A-E1B4-4656-A837-21AF0A6CAC03}"/>
    <cellStyle name="Normal 5_130206-CEM_Serie Reequilibrio-env INTECSA RampUp10%" xfId="2020" xr:uid="{09B98978-DD4B-4931-B4FD-3C6B1ABFAD92}"/>
    <cellStyle name="Normal 50" xfId="2021" xr:uid="{618CAF4F-7758-4AAA-9154-44EEAAAD8D2C}"/>
    <cellStyle name="Normal 51" xfId="2022" xr:uid="{BD23639D-6105-4C41-8549-FB103F9F5BE6}"/>
    <cellStyle name="Normal 52" xfId="2023" xr:uid="{93665AC8-B7D0-477B-ABEA-A56AF9F03D1F}"/>
    <cellStyle name="Normal 53" xfId="2024" xr:uid="{ACB39EA3-F23F-43F7-8579-8CB92AF28952}"/>
    <cellStyle name="Normal 54" xfId="2025" xr:uid="{FFA96885-1109-4857-8F8C-0F9642C5AA55}"/>
    <cellStyle name="Normal 55" xfId="2026" xr:uid="{3E52BD37-58BF-4C74-ADFD-05599DEF1F3C}"/>
    <cellStyle name="Normal 56" xfId="2027" xr:uid="{6CEC7152-7F1B-4768-AC96-07B47108B80C}"/>
    <cellStyle name="Normal 57" xfId="2028" xr:uid="{B14944EB-7393-4589-BC4B-AA2EC08F7DDF}"/>
    <cellStyle name="Normal 58" xfId="2029" xr:uid="{44D832AF-DEC4-4363-84E9-CAA468515134}"/>
    <cellStyle name="Normal 59" xfId="2030" xr:uid="{06F960D4-509B-424E-9AB1-B9A71B157610}"/>
    <cellStyle name="Normal 6" xfId="2031" xr:uid="{174D5D68-82F1-46B3-B9B8-EADBF327C9E4}"/>
    <cellStyle name="Normal 6 2" xfId="2032" xr:uid="{CCF02D0E-6EBE-4967-9AED-0B62CA4F40B8}"/>
    <cellStyle name="Normal 6 2 2" xfId="2033" xr:uid="{438827D2-D5F7-40AB-A7DF-F520ACD03B2A}"/>
    <cellStyle name="Normal 6 3" xfId="2034" xr:uid="{371A53D7-DFAC-43F0-8B10-4AA63F7E65A6}"/>
    <cellStyle name="Normal 6_130206-CEM_Serie Reequilibrio-env INTECSA RampUp10%" xfId="2035" xr:uid="{53CD63C5-4B6A-4A65-B9BD-3D9072739E2A}"/>
    <cellStyle name="Normal 60" xfId="2036" xr:uid="{2F238728-D6D6-4709-BE16-13C2CFB2B7CD}"/>
    <cellStyle name="Normal 61" xfId="2037" xr:uid="{79FC3DBC-2C40-4095-8509-36940F8A010D}"/>
    <cellStyle name="Normal 62" xfId="2038" xr:uid="{FD8D3F59-C966-44D6-9CB4-9E52D989C317}"/>
    <cellStyle name="Normal 63" xfId="2039" xr:uid="{A48AD6BB-8E1A-407A-B506-951B161D7087}"/>
    <cellStyle name="Normal 64" xfId="2040" xr:uid="{F3284C56-020C-49D5-9637-650501E69449}"/>
    <cellStyle name="Normal 65" xfId="2041" xr:uid="{E353BAAD-A4A2-4C65-A99A-CB44DEBFB074}"/>
    <cellStyle name="Normal 66" xfId="2042" xr:uid="{5E91CF37-1B9F-48D6-9A8F-32ECECA0920E}"/>
    <cellStyle name="Normal 67" xfId="2043" xr:uid="{09063254-B4CD-4532-AE74-960E30E4576C}"/>
    <cellStyle name="Normal 68" xfId="2044" xr:uid="{B2A65005-BE2A-460F-8DF7-63FA81196F6A}"/>
    <cellStyle name="Normal 69" xfId="2045" xr:uid="{6962D4BC-BD62-49AC-B628-8FE1F5E410C5}"/>
    <cellStyle name="Normal 7" xfId="2046" xr:uid="{5A153FF5-47DD-4C47-8D6F-DEE2EF147F05}"/>
    <cellStyle name="Normal 7 2" xfId="2047" xr:uid="{4C15C9F5-B189-4E6D-89B3-54DDD6921B07}"/>
    <cellStyle name="Normal 7 3" xfId="2048" xr:uid="{69C91FE0-4590-437F-BBE5-83D3BBDD5006}"/>
    <cellStyle name="Normal 7_130128-CEM_Serie Reequilibrio-env INTECSA RampUp10%-ext2051" xfId="2049" xr:uid="{08548E1A-8551-4703-A0F2-8DC74DABD836}"/>
    <cellStyle name="Normal 70" xfId="2050" xr:uid="{6B773862-26BA-4E9D-A6CF-730ACC51F752}"/>
    <cellStyle name="Normal 71" xfId="2051" xr:uid="{6DFCB0C7-7A0A-4208-B5C6-CAEC01E0541C}"/>
    <cellStyle name="Normal 72" xfId="2052" xr:uid="{E28EFF96-6062-4085-A8EE-23D122973153}"/>
    <cellStyle name="Normal 73" xfId="2053" xr:uid="{0D5DE723-67B2-48CD-BFB2-5C0B390C67C8}"/>
    <cellStyle name="Normal 74" xfId="2054" xr:uid="{18EF89D9-34AD-4B2D-A86D-AAB3CEB7875D}"/>
    <cellStyle name="Normal 75" xfId="2055" xr:uid="{6E1F1A60-7257-4DAC-BF55-0629C68FF450}"/>
    <cellStyle name="Normal 76" xfId="2056" xr:uid="{6988D915-7142-484F-BEBE-5E27390DC490}"/>
    <cellStyle name="Normal 77" xfId="2057" xr:uid="{A6564EA5-6207-400B-BC24-73682E5F98AD}"/>
    <cellStyle name="Normal 77 2" xfId="8" xr:uid="{73C0A446-18A6-4AEC-BEE0-5ACDE2AA5428}"/>
    <cellStyle name="Normal 78" xfId="2058" xr:uid="{1414F7BA-5C27-404B-8819-65B354C4B063}"/>
    <cellStyle name="Normal 79" xfId="2059" xr:uid="{8FC7DE81-9C60-47D6-B4B5-20755D6C7641}"/>
    <cellStyle name="Normal 8" xfId="2060" xr:uid="{AC141721-66BB-4D33-B94B-3C5722F917FD}"/>
    <cellStyle name="Normal 80" xfId="2061" xr:uid="{558468C0-C005-4034-A81A-0A07993A9F57}"/>
    <cellStyle name="Normal 81" xfId="2062" xr:uid="{499F0263-F06D-4D99-907A-27F299F74BCA}"/>
    <cellStyle name="Normal 82" xfId="2063" xr:uid="{F081B2B9-2A09-466B-9BD7-7ABB94683934}"/>
    <cellStyle name="Normal 83" xfId="2064" xr:uid="{B4E5EEB2-0355-4520-8CB5-90CF70CB5E01}"/>
    <cellStyle name="Normal 84" xfId="2065" xr:uid="{850A66FB-09C7-4B17-8750-85D55D241230}"/>
    <cellStyle name="Normal 85" xfId="2066" xr:uid="{54A736C6-7F99-4FB9-BB98-F2195B9236CB}"/>
    <cellStyle name="Normal 86" xfId="2067" xr:uid="{E7B2E98E-2963-4319-980E-407B089962B8}"/>
    <cellStyle name="Normal 87" xfId="2068" xr:uid="{6B7C31ED-6D62-4071-813F-797D9DB1B938}"/>
    <cellStyle name="Normal 88" xfId="2069" xr:uid="{DE86D69C-18A1-4B0E-BBFB-8C09065913E3}"/>
    <cellStyle name="Normal 89" xfId="2070" xr:uid="{58312CA8-4D35-407C-961A-6ACF04594AEA}"/>
    <cellStyle name="Normal 9" xfId="2071" xr:uid="{BB7D0820-7583-46A7-BBCA-D304307135D8}"/>
    <cellStyle name="Normal 90" xfId="2072" xr:uid="{3F2258A7-3597-4CD7-87C8-F9A4B3859752}"/>
    <cellStyle name="Normal 91" xfId="2073" xr:uid="{878D7D70-E187-40EE-9C27-44F6D5BF1B84}"/>
    <cellStyle name="Normal 92" xfId="2074" xr:uid="{BB0E0DA2-FB34-42E5-AD0B-2A541D000B3A}"/>
    <cellStyle name="Normal 93" xfId="2075" xr:uid="{9B697E17-18C0-4C8F-A1CE-1FB6C0F8097F}"/>
    <cellStyle name="Normal 93 2" xfId="2076" xr:uid="{FB5871BB-39DE-4200-8B1E-81581D8D1D24}"/>
    <cellStyle name="Normal 94" xfId="2077" xr:uid="{E5991363-FDB9-4C97-84D4-D0B9E504448C}"/>
    <cellStyle name="Normal 95" xfId="2078" xr:uid="{4D58DF6F-DBD1-47E9-A184-DD9E1A8F2D07}"/>
    <cellStyle name="Normal 96" xfId="2079" xr:uid="{35907918-E3F2-4704-8C70-230336C66D45}"/>
    <cellStyle name="Normal 97" xfId="2080" xr:uid="{DCB6A708-636E-4F3B-8481-D42CE3ECAAB0}"/>
    <cellStyle name="Normal 98" xfId="2081" xr:uid="{2E3BF3B4-71A3-4F47-9900-3D610C0500CC}"/>
    <cellStyle name="Normal 99" xfId="2082" xr:uid="{713F8E46-D57F-4C19-9643-86AB53438128}"/>
    <cellStyle name="Normal Entry" xfId="2083" xr:uid="{6B911F88-3BD2-4645-9608-552B42328D63}"/>
    <cellStyle name="Normal Entry 2" xfId="2084" xr:uid="{39E03A0F-783E-4743-B221-61ACB8F076CA}"/>
    <cellStyle name="Normal Entry 3" xfId="2085" xr:uid="{87AC1A64-1C48-43E7-8165-7A14E66F8788}"/>
    <cellStyle name="Normal N" xfId="2086" xr:uid="{A7375CDF-04F9-4F9E-94B5-62D9EAB9CCE2}"/>
    <cellStyle name="Normal Right" xfId="2087" xr:uid="{8775C034-4DCB-4BA9-8A1F-BA6F3C1C6FF7}"/>
    <cellStyle name="Normal_470 064 Pronóstico La Laguna" xfId="6" xr:uid="{58D7BCAB-A9F3-4060-9B1A-15E3489C9D30}"/>
    <cellStyle name="Normal2" xfId="2088" xr:uid="{AE7277BD-C458-464C-B7ED-958A9645D3B7}"/>
    <cellStyle name="Normale_Foglio1" xfId="2089" xr:uid="{3B8A8406-7F53-4650-B7EE-E1E2A6358CC3}"/>
    <cellStyle name="NormalGB" xfId="2090" xr:uid="{AFBF7F24-0CEE-46A1-8BDA-DF85986853D8}"/>
    <cellStyle name="NormalGB 2" xfId="2091" xr:uid="{5C37EF13-E44B-4358-A964-7C1E1A1BFE29}"/>
    <cellStyle name="Normalny_Budget 2003 templates_1308" xfId="2092" xr:uid="{A4F15C9F-A474-4DA5-A8E6-0CA7697F0B44}"/>
    <cellStyle name="Nota" xfId="2093" xr:uid="{AD70FFFA-4615-4537-8B2E-4206EA96B147}"/>
    <cellStyle name="Nota 2" xfId="2094" xr:uid="{B0F909A2-1FD5-4A75-A7AE-4802709597FD}"/>
    <cellStyle name="Nota 2 2" xfId="2774" xr:uid="{D1026D89-9505-4BD9-BAB1-D61675708ECF}"/>
    <cellStyle name="Nota 3" xfId="2095" xr:uid="{2043A327-EB88-4D11-8A98-7EDFDA46E74B}"/>
    <cellStyle name="Nota 3 2" xfId="2775" xr:uid="{B6A7392F-0B2B-425D-877C-584346571B00}"/>
    <cellStyle name="Nota 4" xfId="2096" xr:uid="{42D69A61-4AF8-4180-ADFE-1B31A0C2E924}"/>
    <cellStyle name="Nota 4 2" xfId="2776" xr:uid="{5B4E2C85-02A3-4B8B-94FE-B8A0BDA17A67}"/>
    <cellStyle name="Nota 5" xfId="2097" xr:uid="{EF409F96-629A-40F8-8ED0-0E7E565985C4}"/>
    <cellStyle name="Nota 5 2" xfId="2777" xr:uid="{DA9021EC-F3D2-4F4E-AB64-162AF79B9800}"/>
    <cellStyle name="Nota 6" xfId="2773" xr:uid="{4F415410-C0D0-413E-B1BA-0F422A3ED33A}"/>
    <cellStyle name="Nota_Avance Mensual Mantto Mayor Mes Abril 2011 V Reprog Presup 105" xfId="2098" xr:uid="{41900CCF-B6A2-4288-9C8A-D2FE54021C09}"/>
    <cellStyle name="Notas 2" xfId="2099" xr:uid="{AB53D0C7-2BF0-4390-A838-97001F8132B5}"/>
    <cellStyle name="Notas 2 2" xfId="2778" xr:uid="{8141A832-9370-4CF5-B407-B0F8B79D1332}"/>
    <cellStyle name="Notas 3" xfId="2100" xr:uid="{724AF628-D56F-439A-8D89-7E3DFEA447C1}"/>
    <cellStyle name="Notas 3 2" xfId="2779" xr:uid="{426F2EF0-1ED1-4647-9714-11C46F084CD9}"/>
    <cellStyle name="Notas 4" xfId="2101" xr:uid="{B12CB34D-BFDE-4A24-840B-FC3EBA20C9B4}"/>
    <cellStyle name="Notas 4 2" xfId="2780" xr:uid="{A5636F7A-D88C-48F7-A74F-6B3D2AF7107B}"/>
    <cellStyle name="Notas 5" xfId="2102" xr:uid="{6B0767AA-AA5C-4D84-92CE-C8068AA1FBE8}"/>
    <cellStyle name="Notas 5 2" xfId="2781" xr:uid="{7FD53200-0059-4955-B800-65C61FAC8337}"/>
    <cellStyle name="Note 2" xfId="2104" xr:uid="{43258F30-12C9-411F-8B4D-5F4B65FD2635}"/>
    <cellStyle name="Note 2 2" xfId="2783" xr:uid="{656DB670-8FAC-416B-8760-617DE88E659E}"/>
    <cellStyle name="Note 3" xfId="2105" xr:uid="{EFECDD4C-F0F2-42FC-AE1A-E139D6927B5F}"/>
    <cellStyle name="Note 3 2" xfId="2784" xr:uid="{80CCCC5F-2158-4B03-8529-62DA7FE9976B}"/>
    <cellStyle name="Note 4" xfId="2103" xr:uid="{2CE12692-04A2-4DE5-A637-366FA5EF95BD}"/>
    <cellStyle name="Note 4 2" xfId="2782" xr:uid="{6CAC48C6-2D65-4060-8415-5A052A997EAB}"/>
    <cellStyle name="Notes" xfId="2106" xr:uid="{D6409BFE-075A-4A00-B550-CCE9B74C7FFC}"/>
    <cellStyle name="NP (0)" xfId="2107" xr:uid="{FCD399F3-CA83-4FC0-8705-3C05B9353709}"/>
    <cellStyle name="Number" xfId="2108" xr:uid="{C97C5C8F-8B25-4F65-B421-A7000F6640B8}"/>
    <cellStyle name="Number 1" xfId="2109" xr:uid="{2051A00B-E246-4253-90C7-79780B557B74}"/>
    <cellStyle name="Number 2" xfId="2110" xr:uid="{B2FF9777-72FC-441E-B0CE-79A085785B0F}"/>
    <cellStyle name="Number 3" xfId="2111" xr:uid="{C4BD73BF-A2D7-4599-ADEC-103E5EB61F04}"/>
    <cellStyle name="Number Date" xfId="2112" xr:uid="{DDD164F1-B5F8-4A2B-98F7-F85D7DD621F8}"/>
    <cellStyle name="Number Date (short)" xfId="2113" xr:uid="{3B96FA92-A54C-464A-AC0B-4CA045C95E6F}"/>
    <cellStyle name="Number Date_Green" xfId="2114" xr:uid="{5D18962D-B07E-45B9-8D60-9D2BB159A3EF}"/>
    <cellStyle name="Number II" xfId="2115" xr:uid="{9DCB5B1E-DB3E-4826-B4AF-02A7276A778F}"/>
    <cellStyle name="Number Integer" xfId="2116" xr:uid="{7D1AF08A-1B3B-4BA2-865A-5725735C696E}"/>
    <cellStyle name="OCL" xfId="2117" xr:uid="{3E57144C-8161-4B85-9321-35529924D80B}"/>
    <cellStyle name="Œ…‹æØ‚è [0.00]_laroux" xfId="2118" xr:uid="{D560D56E-4A3F-4CA6-95EF-2FA8B64C0622}"/>
    <cellStyle name="Œ…‹æØ‚è_laroux" xfId="2119" xr:uid="{1651686F-FF7D-4D7A-86E9-E9CECB46F6F5}"/>
    <cellStyle name="onedec" xfId="2120" xr:uid="{32020460-9355-42E2-A903-2ED689574015}"/>
    <cellStyle name="onedec 2" xfId="2121" xr:uid="{B4486983-99C2-47F5-BDCC-E56AAF2CCBF3}"/>
    <cellStyle name="onedec 3" xfId="2122" xr:uid="{0779BCE2-8864-44B2-AE4D-AFA98DFC7821}"/>
    <cellStyle name="ºP" xfId="2123" xr:uid="{DCF27391-9C7D-4F94-A459-08C0AF36C412}"/>
    <cellStyle name="ºP 2" xfId="2124" xr:uid="{56FF362C-78D4-4830-800D-ED83DEE2FB45}"/>
    <cellStyle name="Other Window" xfId="2125" xr:uid="{4DC4308C-7D32-48C5-8050-8B97DAE44E1F}"/>
    <cellStyle name="Output 2" xfId="2126" xr:uid="{DC3E590D-8824-47F5-AA01-02BB36993C88}"/>
    <cellStyle name="Output 2 2" xfId="2785" xr:uid="{2F1CA791-455C-4151-8AF3-5FAC6FD70302}"/>
    <cellStyle name="Package_numbers" xfId="2127" xr:uid="{A2BD0ADC-6E43-4959-9AE2-0C60949BF34D}"/>
    <cellStyle name="Page Number" xfId="2128" xr:uid="{6F9F49F8-6984-4393-A81F-84FA51F5F26F}"/>
    <cellStyle name="Percen - Estilo1" xfId="2129" xr:uid="{5AFA0A98-C24D-47E7-8A74-563F57C2BD91}"/>
    <cellStyle name="Percen - Style2" xfId="2130" xr:uid="{499CFFFA-5EE4-44F4-A89F-CBB49486DADE}"/>
    <cellStyle name="Percent %" xfId="2132" xr:uid="{F34F7597-BF48-4B14-BCFC-B755A3592BBC}"/>
    <cellStyle name="Percent % Long Underline" xfId="2133" xr:uid="{60D64649-2D26-4EA3-BA8B-EBA068177879}"/>
    <cellStyle name="Percent %_5210 Aplicações de liquidez imediata Combined Leadsheet" xfId="2134" xr:uid="{EF38192C-DDA0-4AFC-B643-D689B4E5B4DD}"/>
    <cellStyle name="Percent (0)" xfId="2135" xr:uid="{A2AC1C63-FA4A-41A9-B7B3-41B98C199CDD}"/>
    <cellStyle name="Percent [0%]" xfId="2136" xr:uid="{83C969E2-92A0-4CE8-9A04-F62CEB8EB32B}"/>
    <cellStyle name="Percent [0.00%]" xfId="2137" xr:uid="{98CA8085-3779-4175-BF07-4F65F473C5CE}"/>
    <cellStyle name="Percent [0]" xfId="2138" xr:uid="{F5E22C9E-49E0-462D-A3B3-A620BBFF58A1}"/>
    <cellStyle name="Percent [0] 2" xfId="2139" xr:uid="{DD0596A9-10B4-43BA-B7C3-AE7C59EFB710}"/>
    <cellStyle name="Percent [0] 3" xfId="2140" xr:uid="{E5363D14-544D-446F-BF54-DD99F5D518EC}"/>
    <cellStyle name="Percent [00]" xfId="2141" xr:uid="{A9A09B54-7C15-49BC-B7BC-A75EF21585A1}"/>
    <cellStyle name="Percent [00] 2" xfId="2142" xr:uid="{17F234F2-29B8-450C-8990-1227E5C4B6E4}"/>
    <cellStyle name="Percent [00] 3" xfId="2143" xr:uid="{83B263A0-B03B-4EF7-8EA0-E4BB0B178C9A}"/>
    <cellStyle name="Percent [1]" xfId="2144" xr:uid="{64F16A5E-5356-463F-A652-36361B309ADE}"/>
    <cellStyle name="Percent [1] 2" xfId="2145" xr:uid="{AED99209-22D1-49E2-BA93-2004E97B8D5F}"/>
    <cellStyle name="Percent [1] 3" xfId="2146" xr:uid="{F8617405-3372-41B6-8621-6C221B85B630}"/>
    <cellStyle name="Percent [2]" xfId="2147" xr:uid="{3CF18534-ED51-4BA5-9B2E-FAFF82C5D24C}"/>
    <cellStyle name="Percent [2] 10" xfId="2148" xr:uid="{74CD1A92-F484-4F63-9BB0-53F7126F26D0}"/>
    <cellStyle name="Percent [2] 11" xfId="2149" xr:uid="{BE8A8DDA-4282-416A-8D82-BA25B6E41266}"/>
    <cellStyle name="Percent [2] 12" xfId="2150" xr:uid="{F602C53E-EBD4-4829-9C73-5619CE0B1AAA}"/>
    <cellStyle name="Percent [2] 13" xfId="2151" xr:uid="{9CDBCF2B-4BC4-4077-9E4C-6E6C8A6E84FC}"/>
    <cellStyle name="Percent [2] 14" xfId="2152" xr:uid="{A5201B87-D55A-49CD-B240-9447F4FD50A3}"/>
    <cellStyle name="Percent [2] 15" xfId="2153" xr:uid="{FFBED5F6-170F-40DF-813C-6881D53CF807}"/>
    <cellStyle name="Percent [2] 16" xfId="2154" xr:uid="{44264E0E-E8E8-4A13-B284-2A776F8786C5}"/>
    <cellStyle name="Percent [2] 17" xfId="2155" xr:uid="{1B6E11F2-52CE-43CF-A354-2FCA75841047}"/>
    <cellStyle name="Percent [2] 18" xfId="2156" xr:uid="{BE58F5A9-54CF-4230-88B9-DAA869BA91DD}"/>
    <cellStyle name="Percent [2] 19" xfId="2157" xr:uid="{D282C70F-328F-4386-8D8B-8B96F707C9B7}"/>
    <cellStyle name="Percent [2] 2" xfId="2158" xr:uid="{86B63994-94E4-4F8D-924D-B22F4A7C4B55}"/>
    <cellStyle name="Percent [2] 2 2" xfId="2159" xr:uid="{624BF3A7-36D7-47CC-8E74-46D7451BD70C}"/>
    <cellStyle name="Percent [2] 2 3" xfId="2160" xr:uid="{3719CC2B-D1EF-45F3-93F1-2E320EFE3676}"/>
    <cellStyle name="Percent [2] 20" xfId="2161" xr:uid="{95EBE106-4FB6-4230-A44B-B96FB0BBF26D}"/>
    <cellStyle name="Percent [2] 3" xfId="2162" xr:uid="{75763E6A-A1E4-4251-A3B5-82D372DAFBDA}"/>
    <cellStyle name="Percent [2] 4" xfId="2163" xr:uid="{372974DD-6CA7-4BBC-9098-E9FA432CF588}"/>
    <cellStyle name="Percent [2] 5" xfId="2164" xr:uid="{3792A1EB-F4B1-4D3C-97FD-8AC53A55A113}"/>
    <cellStyle name="Percent [2] 6" xfId="2165" xr:uid="{742F32E7-4EEE-46B3-ADE7-F76DF1238F19}"/>
    <cellStyle name="Percent [2] 7" xfId="2166" xr:uid="{95B48258-9BD6-4698-892F-2FC7F551431A}"/>
    <cellStyle name="Percent [2] 8" xfId="2167" xr:uid="{5E9FA6EB-F783-4F2A-A838-A474CB873819}"/>
    <cellStyle name="Percent [2] 9" xfId="2168" xr:uid="{583C5D0A-1A1F-4AFE-92B7-F42CC77BE97B}"/>
    <cellStyle name="Percent [2]_Libro1" xfId="2169" xr:uid="{38C8F325-7CF0-42E9-8C81-C6563AD43540}"/>
    <cellStyle name="Percent 0.0%" xfId="2170" xr:uid="{72C6FB8E-BA18-4A3C-B41C-84697974B2B3}"/>
    <cellStyle name="Percent 0.0% Long Underline" xfId="2171" xr:uid="{5025B84E-8B93-47C8-B2E5-760C91D1F3CC}"/>
    <cellStyle name="Percent 0.0%_5210 Aplicações de liquidez imediata Combined Leadsheet" xfId="2172" xr:uid="{FD947A99-7496-4711-A9A2-FD64BF688630}"/>
    <cellStyle name="Percent 0.00%" xfId="2173" xr:uid="{97227440-A3C1-4D57-97C7-BB1CA54AB0F9}"/>
    <cellStyle name="Percent 0.00% Long Underline" xfId="2174" xr:uid="{401EB8C5-3341-41A2-B946-036B79EA1754}"/>
    <cellStyle name="Percent 0.00%_5210 Aplicações de liquidez imediata Combined Leadsheet" xfId="2175" xr:uid="{5A8EFDC3-D105-4161-8782-B9C1900F1112}"/>
    <cellStyle name="Percent 0.000%" xfId="2176" xr:uid="{26D86899-E8D1-4A5E-BFDC-AC4B6F3E064C}"/>
    <cellStyle name="Percent 0.000% Long Underline" xfId="2177" xr:uid="{AD996EC6-41A4-4761-9365-D65668A160D4}"/>
    <cellStyle name="Percent 0.000%_5210 Aplicações de liquidez imediata Combined Leadsheet" xfId="2178" xr:uid="{D0A01686-ADDE-4F6A-A78F-72C1E89537AE}"/>
    <cellStyle name="Percent 10" xfId="2179" xr:uid="{E623374E-1451-4E51-A0BC-AA49E6A6E681}"/>
    <cellStyle name="Percent 11" xfId="2180" xr:uid="{9249CDAD-15B1-49C0-82B6-32F56E471FCA}"/>
    <cellStyle name="Percent 12" xfId="2181" xr:uid="{3CD6930F-5BEE-4D49-B322-56F559CD2B5E}"/>
    <cellStyle name="Percent 13" xfId="2182" xr:uid="{8C1255B6-79B8-4D92-BA1B-D4B0789D8A2B}"/>
    <cellStyle name="Percent 14" xfId="2183" xr:uid="{0BCEF1C2-52B4-4962-9275-3A3B01FFA77D}"/>
    <cellStyle name="Percent 15" xfId="2184" xr:uid="{94167906-369F-4CC5-BD90-6F282C9879C4}"/>
    <cellStyle name="Percent 16" xfId="2185" xr:uid="{135656DA-024A-4C40-AD1D-317D7D147B61}"/>
    <cellStyle name="Percent 17" xfId="2186" xr:uid="{4E42A9AC-823F-4EF1-B98F-3B0E84AAECE9}"/>
    <cellStyle name="Percent 18" xfId="2187" xr:uid="{CCE955BD-9F16-435F-A5B7-AC6611DDB3D3}"/>
    <cellStyle name="Percent 19" xfId="2188" xr:uid="{74CC4F20-CDC2-42F0-BA52-21FF369DE842}"/>
    <cellStyle name="Percent 2" xfId="2189" xr:uid="{0E823EF5-0778-476E-B557-5C62C2371092}"/>
    <cellStyle name="Percent 20" xfId="2190" xr:uid="{ACCA174D-262E-4B8D-B2F9-A47636E2092E}"/>
    <cellStyle name="Percent 21" xfId="2191" xr:uid="{178F4268-6AD9-4F25-B8DD-75616EE0204D}"/>
    <cellStyle name="Percent 22" xfId="2192" xr:uid="{C4C81F28-D6AB-4701-9AB9-6DEFFB7CA890}"/>
    <cellStyle name="Percent 23" xfId="2193" xr:uid="{642220EE-F3F7-4992-B083-C842E3876BB2}"/>
    <cellStyle name="Percent 24" xfId="2194" xr:uid="{F16C5DF4-1A0A-4C64-936D-618523FBB8AB}"/>
    <cellStyle name="Percent 25" xfId="2195" xr:uid="{2D41CD9E-1B40-4BFE-AB94-458CFBAFB5CA}"/>
    <cellStyle name="Percent 26" xfId="2196" xr:uid="{487884B9-A104-4F95-AC58-94F05ADF7E24}"/>
    <cellStyle name="Percent 27" xfId="2197" xr:uid="{DBEEE061-F440-4D67-8FA8-0F44088A735C}"/>
    <cellStyle name="Percent 28" xfId="2198" xr:uid="{D3C9C944-5F1B-41D9-8501-411EB30EE74E}"/>
    <cellStyle name="Percent 29" xfId="2199" xr:uid="{E4447C97-B152-423E-ABD4-0C17C392D29B}"/>
    <cellStyle name="Percent 3" xfId="2200" xr:uid="{DE23EF98-663B-415A-9982-9BFB6952C5CE}"/>
    <cellStyle name="Percent 30" xfId="2201" xr:uid="{C124B858-46F4-456E-945F-87DDDC1FE04C}"/>
    <cellStyle name="Percent 31" xfId="2202" xr:uid="{71A6D521-6493-4646-BE05-70BAB15436F7}"/>
    <cellStyle name="Percent 32" xfId="2203" xr:uid="{A3FB08A9-B2AA-42DB-B0F7-382CB7B1BBCF}"/>
    <cellStyle name="Percent 33" xfId="2204" xr:uid="{F1D12E74-F26C-4CA1-A195-F237107765D7}"/>
    <cellStyle name="Percent 34" xfId="2205" xr:uid="{EFF76F52-96BF-4944-8D93-5DF26BC2DA59}"/>
    <cellStyle name="Percent 35" xfId="2206" xr:uid="{D99F8CE9-580A-4E73-A044-67400ECBE3AB}"/>
    <cellStyle name="Percent 36" xfId="2207" xr:uid="{0E452325-D9CB-4BBC-B8E2-61D03B056ACC}"/>
    <cellStyle name="Percent 37" xfId="2208" xr:uid="{D390C73A-8179-4E50-B141-9EDDB6515445}"/>
    <cellStyle name="Percent 38" xfId="2209" xr:uid="{C2A20CAE-E177-4C74-93C1-64427EA0D069}"/>
    <cellStyle name="Percent 39" xfId="2210" xr:uid="{52CBB5C9-E58F-45F4-8FE8-614D13CE4C96}"/>
    <cellStyle name="Percent 4" xfId="2211" xr:uid="{48CD30B4-97FE-4186-822B-CD000E67A57E}"/>
    <cellStyle name="Percent 40" xfId="2212" xr:uid="{FB00B8E8-2246-48FE-B282-7668A782A682}"/>
    <cellStyle name="Percent 41" xfId="2213" xr:uid="{6424D82C-A0B4-4563-8B6C-BAD9074475D1}"/>
    <cellStyle name="Percent 42" xfId="2214" xr:uid="{D3729352-6CED-42FD-8520-2CA3FF16CC3B}"/>
    <cellStyle name="Percent 43" xfId="2215" xr:uid="{EF3B8E0B-06C3-4FA4-9C78-3AFAAB9D6276}"/>
    <cellStyle name="Percent 44" xfId="2216" xr:uid="{E52C4DB2-2AF5-4AD6-A3EC-90B900E6FC2D}"/>
    <cellStyle name="Percent 45" xfId="2217" xr:uid="{BE7345EC-DFF0-4376-ADED-C01307831F7D}"/>
    <cellStyle name="Percent 46" xfId="2218" xr:uid="{A9B035C1-21A3-4669-83BB-44DAAE524F17}"/>
    <cellStyle name="Percent 47" xfId="2219" xr:uid="{1E1B1FD4-BAA1-42D4-9B97-C8A777C6BA6D}"/>
    <cellStyle name="Percent 48" xfId="2220" xr:uid="{29EA23C6-0DAD-4383-A755-B70A7166C396}"/>
    <cellStyle name="Percent 49" xfId="2221" xr:uid="{C6AF957C-EBC8-4CCE-9023-9CEAC3B72A67}"/>
    <cellStyle name="Percent 5" xfId="2222" xr:uid="{4DE830B3-2617-4CA2-AD56-350811A4F955}"/>
    <cellStyle name="Percent 50" xfId="2223" xr:uid="{F76D9BFF-3540-4C81-B3D8-47535A3C67EC}"/>
    <cellStyle name="Percent 51" xfId="2224" xr:uid="{2C71FC0C-61C6-476B-BE1E-AAD6A441E3B7}"/>
    <cellStyle name="Percent 52" xfId="2225" xr:uid="{B875C21E-13AC-43EE-AD10-AAB5932C769F}"/>
    <cellStyle name="Percent 53" xfId="2226" xr:uid="{1D6B0049-3E9C-4926-BB1F-C174B00FA5B0}"/>
    <cellStyle name="Percent 54" xfId="2227" xr:uid="{A69CAF80-65DB-46FC-886B-8CE68C17F944}"/>
    <cellStyle name="Percent 55" xfId="2228" xr:uid="{AF6B7AB1-8E4D-4EB6-860A-9EF6462F349C}"/>
    <cellStyle name="Percent 56" xfId="2229" xr:uid="{A3C2E4FD-9BCA-44F5-955F-989FBF275645}"/>
    <cellStyle name="Percent 57" xfId="2230" xr:uid="{5E9E4688-9B68-4424-8B68-9058EBC41294}"/>
    <cellStyle name="Percent 58" xfId="2231" xr:uid="{05D5A703-C1E3-4021-99CF-BAB78548219D}"/>
    <cellStyle name="Percent 59" xfId="2232" xr:uid="{75FDCFD5-3133-4DC5-B542-EF23EF732518}"/>
    <cellStyle name="Percent 6" xfId="2233" xr:uid="{19AA438E-8CD3-487F-97AA-F5A188C27B8E}"/>
    <cellStyle name="Percent 60" xfId="2234" xr:uid="{7B2533E1-D68D-40FD-8DB3-33C8C5582047}"/>
    <cellStyle name="Percent 61" xfId="2235" xr:uid="{4DFB13D4-C68E-4A56-9506-B74238D14681}"/>
    <cellStyle name="Percent 62" xfId="2236" xr:uid="{99589BF6-6C86-458F-87A9-69BC02B96210}"/>
    <cellStyle name="Percent 63" xfId="2237" xr:uid="{7DBEEA10-4B93-4598-A606-941B1456F1C6}"/>
    <cellStyle name="Percent 64" xfId="2238" xr:uid="{FDADF833-FC21-4AAF-A191-55A711F375CA}"/>
    <cellStyle name="Percent 65" xfId="2239" xr:uid="{B17FAEE2-C3A2-4ACE-B606-3387868E769A}"/>
    <cellStyle name="Percent 66" xfId="2240" xr:uid="{11B8C9F6-A12A-4E0C-BF09-201F7D661FBD}"/>
    <cellStyle name="Percent 67" xfId="2241" xr:uid="{53E1108E-1549-48E6-B795-B714A629CCC6}"/>
    <cellStyle name="Percent 68" xfId="2242" xr:uid="{C7C678DA-2BEE-42F9-B015-7E61FE42AE1D}"/>
    <cellStyle name="Percent 69" xfId="2243" xr:uid="{8142BCFC-29D5-4947-AF46-BC820396CD90}"/>
    <cellStyle name="Percent 7" xfId="2244" xr:uid="{54C55B3D-30DA-43CC-8E5B-0B556335286C}"/>
    <cellStyle name="Percent 70" xfId="2245" xr:uid="{5693A62C-BF3C-4F89-A922-FC32C9F80A63}"/>
    <cellStyle name="Percent 71" xfId="2246" xr:uid="{EC1D2F80-1DEB-4A47-B812-696900493455}"/>
    <cellStyle name="Percent 72" xfId="2247" xr:uid="{8D265903-4628-4115-9E77-B920210532E8}"/>
    <cellStyle name="Percent 73" xfId="2248" xr:uid="{F4BE0CD7-7BCF-4B74-BB9C-C3D2BE470A1B}"/>
    <cellStyle name="Percent 74" xfId="2249" xr:uid="{05EC8CBC-7F13-4FCC-8B50-61E7C1087F6D}"/>
    <cellStyle name="Percent 75" xfId="2250" xr:uid="{5B6FCDD7-542A-4EEF-8DE1-AF6F9794778A}"/>
    <cellStyle name="Percent 76" xfId="2251" xr:uid="{B3071764-9C99-455F-9B4B-2C16CADFDAAE}"/>
    <cellStyle name="Percent 77" xfId="2252" xr:uid="{CC7D2502-4F5A-4447-8BFC-BD907A2DBE14}"/>
    <cellStyle name="Percent 78" xfId="2253" xr:uid="{0963BE50-B30C-4E15-BFEA-1DCE710FF6AE}"/>
    <cellStyle name="Percent 79" xfId="2254" xr:uid="{3C2D36CC-1C7B-45F2-B693-96CB3A9FBC70}"/>
    <cellStyle name="Percent 8" xfId="2255" xr:uid="{6EAB8325-7237-4197-8842-761BB845EB74}"/>
    <cellStyle name="Percent 80" xfId="2256" xr:uid="{92A3D8EE-7DA6-4641-8AD2-5EBCEA95D6B3}"/>
    <cellStyle name="Percent 81" xfId="2257" xr:uid="{9FB864FE-8F37-40C7-BE16-4C43A3B7B8BC}"/>
    <cellStyle name="Percent 82" xfId="2258" xr:uid="{DED694CF-54A5-49CD-B8AD-288E337F75A7}"/>
    <cellStyle name="Percent 83" xfId="2259" xr:uid="{3D253389-646F-4B8D-8298-62DCC5A456A8}"/>
    <cellStyle name="Percent 84" xfId="2260" xr:uid="{A6D0FA3D-98E5-4DAC-AF42-797722334052}"/>
    <cellStyle name="Percent 85" xfId="2261" xr:uid="{698F4318-94E9-45DB-89E2-FF42DBFDA8B9}"/>
    <cellStyle name="Percent 86" xfId="2262" xr:uid="{04AC66CB-F476-4C28-978E-FA901B212F34}"/>
    <cellStyle name="Percent 87" xfId="2263" xr:uid="{A1C88082-007A-42F0-9FE3-EA1D2234B732}"/>
    <cellStyle name="Percent 88" xfId="2264" xr:uid="{57F06CF4-4CEC-48AC-9553-43DFF2B910FD}"/>
    <cellStyle name="Percent 89" xfId="2265" xr:uid="{8129EAEC-EEAF-45A1-A58C-8A6FB26624CF}"/>
    <cellStyle name="Percent 9" xfId="2266" xr:uid="{9AE3CC51-074E-4A69-B3C5-9DD73CCE202D}"/>
    <cellStyle name="Percent 90" xfId="2267" xr:uid="{0E0126F7-7880-4A9E-A285-7DBC73D92814}"/>
    <cellStyle name="Percent 91" xfId="2268" xr:uid="{22CDE3DC-10A8-4CF6-B613-032B234755DE}"/>
    <cellStyle name="Percent 92" xfId="2131" xr:uid="{0A1F1193-B900-41D1-AB6C-0B9CFEC4C4E5}"/>
    <cellStyle name="Percent 93" xfId="2712" xr:uid="{28C84EC7-3D9E-4259-B391-2F3C78EAFA5A}"/>
    <cellStyle name="Percent 94" xfId="2809" xr:uid="{ED751C39-1381-409B-9AB1-9CC9221C6AEB}"/>
    <cellStyle name="Percent Comma" xfId="2269" xr:uid="{76CADDD3-EBC6-4572-961C-CEC538E5A499}"/>
    <cellStyle name="Percent1" xfId="2270" xr:uid="{5EF5356B-D890-46B5-BE9E-A9D1F7330C0D}"/>
    <cellStyle name="Percentage" xfId="2271" xr:uid="{BD09F5D6-644F-4546-B7E1-7A5228DE7132}"/>
    <cellStyle name="Percentual" xfId="2272" xr:uid="{7D90082A-C733-4303-A808-C2F96A726B32}"/>
    <cellStyle name="pk" xfId="2273" xr:uid="{9DA5B328-E67B-4F8A-B0C7-419CA7521E93}"/>
    <cellStyle name="Ponto" xfId="2274" xr:uid="{5C7BF7E1-C982-4BC7-A455-018ECE8306DF}"/>
    <cellStyle name="Porcentagem 2" xfId="2275" xr:uid="{1006736B-319B-4937-8169-D65436F71A2B}"/>
    <cellStyle name="Porcentagem 2 2" xfId="2276" xr:uid="{01252570-494C-440E-BEF4-A165F0A9E1DE}"/>
    <cellStyle name="Porcentagem 3" xfId="2277" xr:uid="{CACB0F1C-97E9-4C7F-BA46-8767BF622F3F}"/>
    <cellStyle name="Porcentagem 3 2" xfId="2278" xr:uid="{4F8CB959-5E1E-40D1-96C1-93392CD9839B}"/>
    <cellStyle name="Porcentagem 4" xfId="2279" xr:uid="{954158ED-136E-4FAA-A347-129BA63F5C1E}"/>
    <cellStyle name="Porcentagem 4 2" xfId="2280" xr:uid="{B745D348-A19D-4CA5-B017-B803553A9792}"/>
    <cellStyle name="Porcentagem 5" xfId="2281" xr:uid="{C440A52A-D666-4BC3-8FF7-CD88EA60C83F}"/>
    <cellStyle name="Porcentagem 6" xfId="2282" xr:uid="{875D5DCA-C582-428B-877A-FEBCBA45C4A7}"/>
    <cellStyle name="Porcentaje" xfId="2" builtinId="5"/>
    <cellStyle name="Porcentaje 10" xfId="2717" xr:uid="{C070FBB6-01C9-4986-B4DE-B63687E968ED}"/>
    <cellStyle name="Porcentaje 11" xfId="2718" xr:uid="{D412BBDE-B29A-4494-9F36-FA222BCD35EC}"/>
    <cellStyle name="Porcentaje 2" xfId="2283" xr:uid="{0162A3DD-AA96-41F2-AEC7-CBB2CA03E48D}"/>
    <cellStyle name="Porcentaje 2 2" xfId="2284" xr:uid="{087D0559-03A0-4DDB-BCC0-824B6081EC60}"/>
    <cellStyle name="Porcentaje 2 3" xfId="2285" xr:uid="{9787B44E-9070-462D-A59D-05FA53306936}"/>
    <cellStyle name="Porcentaje 3" xfId="2286" xr:uid="{28B88A83-350A-4DFB-B2F2-121FD5750022}"/>
    <cellStyle name="Porcentaje 4" xfId="2287" xr:uid="{B1E5A9B9-2B4C-48B6-A496-9D9D77470371}"/>
    <cellStyle name="Porcentaje 5" xfId="2288" xr:uid="{281D0BA7-A4E9-4FCC-8D91-87179E655351}"/>
    <cellStyle name="Porcentaje 6" xfId="2289" xr:uid="{475E1430-DEAD-4B4C-9296-AF2417CCCC70}"/>
    <cellStyle name="Porcentaje 7" xfId="2290" xr:uid="{C88B4127-3579-44B7-A8FD-43422237EC9F}"/>
    <cellStyle name="Porcentaje 8" xfId="2291" xr:uid="{19E8919A-1B06-4E3A-B19D-27FA5C3A076E}"/>
    <cellStyle name="Porcentaje 9" xfId="2714" xr:uid="{611B18D7-71BE-4C5A-A93D-E4E4DDA3B550}"/>
    <cellStyle name="Porcentual 11" xfId="2292" xr:uid="{3E3D2FAF-CD3F-456B-B0A1-33BE6410F192}"/>
    <cellStyle name="Porcentual 12" xfId="2293" xr:uid="{11F9CE3C-D208-4614-81A3-0D23D2F35169}"/>
    <cellStyle name="Porcentual 2" xfId="2294" xr:uid="{9E42F87A-135F-4623-80B2-81D4A11EB57A}"/>
    <cellStyle name="Porcentual 2 10" xfId="2295" xr:uid="{898ECA41-3AB0-452C-A016-CEBBE5885061}"/>
    <cellStyle name="Porcentual 2 2" xfId="2296" xr:uid="{8E5EFC8A-441F-40E4-A6AE-2A77518AEAED}"/>
    <cellStyle name="Porcentual 2 2 2" xfId="2297" xr:uid="{2B0B549A-C0BA-4405-9E9B-1D330211ADF6}"/>
    <cellStyle name="Porcentual 2 2 3" xfId="2298" xr:uid="{D3789826-EBC5-44AA-B149-8EB9C47FE389}"/>
    <cellStyle name="Porcentual 2 3" xfId="2299" xr:uid="{BC686222-06E1-42EB-88F2-886F80C3D52E}"/>
    <cellStyle name="Porcentual 2 4" xfId="2300" xr:uid="{1AEFA63D-03EB-414A-86A7-EE50054495D2}"/>
    <cellStyle name="Porcentual 2 5" xfId="2301" xr:uid="{BB87520B-ED03-4C90-8DB1-DAB6AE111135}"/>
    <cellStyle name="Porcentual 2_130128-CEM_Serie Reequilibrio-env INTECSA RampUp10%-ext2051" xfId="2302" xr:uid="{F9445FCF-AC79-4A24-9B03-D8C38AF8C977}"/>
    <cellStyle name="Porcentual 3" xfId="2303" xr:uid="{09E4EE8A-DF38-4F71-8802-6ADD622235F1}"/>
    <cellStyle name="Porcentual 3 2" xfId="2304" xr:uid="{A7304087-01DC-4B8C-89C1-7CC06D5291A4}"/>
    <cellStyle name="Porcentual 3 2 2" xfId="2305" xr:uid="{B229621B-5565-4F45-B287-F014206B4EC9}"/>
    <cellStyle name="Porcentual 3 2 3" xfId="2306" xr:uid="{D99CE80F-46F4-4604-BB8A-E69E59F50369}"/>
    <cellStyle name="Porcentual 3 3" xfId="2307" xr:uid="{32A2C338-7FFE-4501-A722-C9F5A0A0B709}"/>
    <cellStyle name="Porcentual 3 4" xfId="2308" xr:uid="{51A0E45A-460E-49A4-8542-281525EC3B83}"/>
    <cellStyle name="Porcentual 3 5" xfId="2309" xr:uid="{870AE07E-EC76-4FD0-9408-07C63BB9DAD6}"/>
    <cellStyle name="Porcentual 4" xfId="2310" xr:uid="{058A0F20-88E7-4072-A609-4504E22F019B}"/>
    <cellStyle name="Porcentual 4 2" xfId="2311" xr:uid="{ADE04837-C72B-4364-96A2-306C9D4D1CF1}"/>
    <cellStyle name="Porcentual 4 2 2" xfId="2312" xr:uid="{5A57178F-E5B6-4B1B-8A72-22E96F36B73C}"/>
    <cellStyle name="Porcentual 4 2 3" xfId="2313" xr:uid="{F1270199-4E75-47D0-A893-160A232DB097}"/>
    <cellStyle name="Porcentual 4 3" xfId="2314" xr:uid="{CCEBE6C5-6266-4432-AD5C-CAF9B44A81F6}"/>
    <cellStyle name="Porcentual 4 4" xfId="2315" xr:uid="{63F5D71E-1CB4-449A-B241-BEA56E9E1A2D}"/>
    <cellStyle name="Porcentual 4 5" xfId="2316" xr:uid="{147E14F0-054B-447A-AC02-F470A97A7230}"/>
    <cellStyle name="Porcentual 4 6" xfId="2317" xr:uid="{8C660372-8F03-4917-AE21-2C8C1E3AE74B}"/>
    <cellStyle name="Porcentual 4 7" xfId="2318" xr:uid="{4852CF26-0D26-4ED8-95B1-3C882C470980}"/>
    <cellStyle name="Porcentual 5" xfId="2319" xr:uid="{43717F05-9B70-44BC-A828-DFFBF6DDFF37}"/>
    <cellStyle name="Porcentual 5 2" xfId="2320" xr:uid="{333705EE-93D8-4F1E-AF88-F251F5C6EB55}"/>
    <cellStyle name="Porcentual 5 3" xfId="2321" xr:uid="{7DA91F55-9C14-4CF5-B3E0-91542EDA2A1E}"/>
    <cellStyle name="Porcentual 5 4" xfId="2322" xr:uid="{035D377D-F59A-4B96-897C-18BEC9BD00F1}"/>
    <cellStyle name="Porcentual 5 5" xfId="2323" xr:uid="{BF82318D-68D6-4F17-AE82-6F6C64774B59}"/>
    <cellStyle name="Porcentual 6" xfId="2324" xr:uid="{E0ACF63A-BBEB-4766-A6E3-F3C7DE9B7292}"/>
    <cellStyle name="Porcentual 6 2" xfId="2325" xr:uid="{2127ED56-893A-4C55-9D3D-FCB16B2E57B4}"/>
    <cellStyle name="Porcentual 6 3" xfId="2326" xr:uid="{D4602B4E-19FF-40B6-9536-518D3626FA8B}"/>
    <cellStyle name="Porcentual 6 4" xfId="2327" xr:uid="{38D0804D-7F85-4A21-BA80-7B5608DA89FC}"/>
    <cellStyle name="Porcentual 6 5" xfId="2328" xr:uid="{2A146075-D064-4B23-AAB9-D7F2F50DE284}"/>
    <cellStyle name="Porcentual 7" xfId="2329" xr:uid="{8F9C49AB-B3D6-447C-9DD6-DD20A84D9A98}"/>
    <cellStyle name="Porcentual 7 2" xfId="2330" xr:uid="{BAAE0BDD-87EC-4A40-BD99-F186F4D112A4}"/>
    <cellStyle name="Porcentual 7 3" xfId="2331" xr:uid="{6412C3AE-3BFD-4AC9-8C90-6327B39FE3A4}"/>
    <cellStyle name="Porcentual 7 4" xfId="2332" xr:uid="{FD6B7299-9EE4-4485-8127-E0C1777CD169}"/>
    <cellStyle name="Porcentual 7 5" xfId="2333" xr:uid="{77F7E4C9-45CD-499C-98B7-2C03AF2C58B1}"/>
    <cellStyle name="Porcentual 8" xfId="2334" xr:uid="{DBB513D1-FC96-4E38-A561-868CF34DE6B7}"/>
    <cellStyle name="Porcentual 8 2" xfId="2335" xr:uid="{818F36DF-3F94-40A7-AAB8-DE46756D6C59}"/>
    <cellStyle name="Porcentual 8 3" xfId="2336" xr:uid="{B91E4524-57F1-4C83-A028-B1A3A55DB080}"/>
    <cellStyle name="Porcentual 8 4" xfId="2337" xr:uid="{A7D33E31-FDB2-4136-801F-990EC13F0444}"/>
    <cellStyle name="Porcentual 8 5" xfId="2338" xr:uid="{9D3C803C-8512-448A-808B-16EADDA9E4B7}"/>
    <cellStyle name="Pourcentage_tocmodel_final" xfId="2339" xr:uid="{414DE767-AFFC-418B-B6B1-FB2780F9151B}"/>
    <cellStyle name="Premissas" xfId="2340" xr:uid="{4B094124-74C8-4C9E-BC89-E1CFAA82B470}"/>
    <cellStyle name="PrePop Currency (0)" xfId="2341" xr:uid="{836DACE4-0DBC-47BD-9F36-34EDDFE996CA}"/>
    <cellStyle name="PrePop Currency (0) 2" xfId="2342" xr:uid="{BB8C1D37-36CE-4351-9684-5C1A3E250BBC}"/>
    <cellStyle name="PrePop Currency (0) 3" xfId="2343" xr:uid="{FEBC82F5-6059-4C6C-AB61-C634E90C99B4}"/>
    <cellStyle name="PrePop Currency (2)" xfId="2344" xr:uid="{9D97C10B-DA45-437A-85EA-CA772871C695}"/>
    <cellStyle name="PrePop Units (0)" xfId="2345" xr:uid="{FF39C693-26B0-492C-84E7-8F033020E650}"/>
    <cellStyle name="PrePop Units (0) 2" xfId="2346" xr:uid="{C9940755-BC2B-463F-B4F8-4C8D8EDD48C1}"/>
    <cellStyle name="PrePop Units (0) 3" xfId="2347" xr:uid="{54D3A6C3-F5FB-4835-B270-67AAAB69EE12}"/>
    <cellStyle name="PrePop Units (1)" xfId="2348" xr:uid="{F96FBB4C-3F58-4E2C-8EB1-BA837DF43887}"/>
    <cellStyle name="PrePop Units (1) 2" xfId="2349" xr:uid="{E524F16B-A412-4798-905F-5DD1FD9A7306}"/>
    <cellStyle name="PrePop Units (1) 3" xfId="2350" xr:uid="{23B4E597-1445-461B-9636-4EDB9E5DE077}"/>
    <cellStyle name="PrePop Units (2)" xfId="2351" xr:uid="{CC4C2CD8-2A6B-4214-863D-3969285ACF34}"/>
    <cellStyle name="Print_header" xfId="2352" xr:uid="{5EF389C1-BA0A-4DB5-9B96-AE692E7D9063}"/>
    <cellStyle name="Profile" xfId="2353" xr:uid="{CA6E2E90-7D68-4FB5-B406-FE079635310E}"/>
    <cellStyle name="Projeções" xfId="2354" xr:uid="{971DE037-37CA-48CE-BC86-41296BB8F998}"/>
    <cellStyle name="PSChar" xfId="2355" xr:uid="{309EC476-CD22-43B8-B4AE-07E0BC8E853E}"/>
    <cellStyle name="PSDate" xfId="2356" xr:uid="{366F98F5-E6C7-4AAA-87E6-B6E1203A6221}"/>
    <cellStyle name="PSDec" xfId="2357" xr:uid="{D0F2EB64-8AA0-43D4-A5CD-03D2C48FF758}"/>
    <cellStyle name="PSHeading" xfId="2358" xr:uid="{932C0AFC-2677-41AA-B848-87A541EAB0B9}"/>
    <cellStyle name="PSInt" xfId="2359" xr:uid="{69A07055-5ACB-4256-93DC-5821D806BB0E}"/>
    <cellStyle name="PSSpacer" xfId="2360" xr:uid="{FD436E22-9685-4974-98FA-5558575BC203}"/>
    <cellStyle name="Punto" xfId="2361" xr:uid="{4F8F3644-AC5B-4079-ABD6-90FB4049AA95}"/>
    <cellStyle name="Punto 2" xfId="2362" xr:uid="{3F414C0E-66A1-480C-A438-79064D83436A}"/>
    <cellStyle name="Punto 3" xfId="2363" xr:uid="{21332E56-9281-4B84-B9CD-A5B1AC2CFAFB}"/>
    <cellStyle name="Punto_Avance Mensual Mantto Mayor Mes Abril 2011 V Reprog Presup 105" xfId="2364" xr:uid="{F5530BB8-2BFD-4A0D-8ECF-267FF560A44D}"/>
    <cellStyle name="Punto0" xfId="2365" xr:uid="{0989FE0D-BE42-472D-8CF7-9B974750511F}"/>
    <cellStyle name="Punto0 2" xfId="2366" xr:uid="{AEEC890D-2CB3-4275-991D-EB6F264B8C0B}"/>
    <cellStyle name="Punto0_130128-CEM_Serie Reequilibrio-env INTECSA RampUp10%-ext2051" xfId="2367" xr:uid="{E45DB39D-ADFB-4207-B195-067E61EDEAD4}"/>
    <cellStyle name="Ratio" xfId="2368" xr:uid="{814B934F-B849-422C-A010-6D5AF6F593F5}"/>
    <cellStyle name="Ratio Comma" xfId="2369" xr:uid="{57B301BE-AD05-4BDF-A4E2-8DECF98316EB}"/>
    <cellStyle name="Ratio_bigtexmodel14" xfId="2370" xr:uid="{BFF5652C-1E30-4F63-A11D-A39A6683B20A}"/>
    <cellStyle name="Reset range style to defaults" xfId="2371" xr:uid="{5DCAFB08-3312-48AA-A631-53EEEDBC6D3D}"/>
    <cellStyle name="Reset range style to defaults 2" xfId="2372" xr:uid="{D0A59CEA-CB41-431C-975F-015452C6923E}"/>
    <cellStyle name="RM" xfId="2373" xr:uid="{6D4313D3-F2F2-4674-8BD4-872474EB2545}"/>
    <cellStyle name="ROA Ref" xfId="2374" xr:uid="{16A9056B-9675-402F-83BF-BCA32249A510}"/>
    <cellStyle name="RoundingPrecision" xfId="2375" xr:uid="{A4811140-F2F8-4A3B-9D51-F97927F7BFC0}"/>
    <cellStyle name="Saída" xfId="2376" xr:uid="{DAAF69E1-D88B-44F6-BA2F-085340EEC13C}"/>
    <cellStyle name="Saída 2" xfId="2786" xr:uid="{79F94F40-D81B-401F-A8C9-2BD8374407AF}"/>
    <cellStyle name="Saldos" xfId="2377" xr:uid="{147B2DCF-3092-444F-BDE8-00F95817AC32}"/>
    <cellStyle name="Saldos 10" xfId="2378" xr:uid="{0D95209F-8952-49B1-9BD0-E7E29E0FB3C0}"/>
    <cellStyle name="Saldos 11" xfId="2379" xr:uid="{718EE704-2712-4736-B9FE-576226964E33}"/>
    <cellStyle name="Saldos 12" xfId="2380" xr:uid="{412F99AD-54A8-49AF-94B7-64343C93A0E9}"/>
    <cellStyle name="Saldos 13" xfId="2381" xr:uid="{0A934F64-97E0-4E10-B3F3-9D0155EA7DF8}"/>
    <cellStyle name="Saldos 14" xfId="2382" xr:uid="{63C87B55-FF97-4ECC-9AE2-0CE7DC4F3344}"/>
    <cellStyle name="Saldos 15" xfId="2383" xr:uid="{2262FB69-C97C-4B46-B65C-1E9B804766F2}"/>
    <cellStyle name="Saldos 16" xfId="2384" xr:uid="{C24CDD74-0605-4279-99D6-BC6B6FE5F220}"/>
    <cellStyle name="Saldos 17" xfId="2385" xr:uid="{EBDCFBAE-ADEC-442C-9350-1CF3C3563E1A}"/>
    <cellStyle name="Saldos 18" xfId="2386" xr:uid="{5C88E4F9-8EFB-46E5-A13E-A80A820D7BB6}"/>
    <cellStyle name="Saldos 19" xfId="2387" xr:uid="{87C2E769-DFD6-4A5E-BBB2-3CF5779234BC}"/>
    <cellStyle name="Saldos 2" xfId="2388" xr:uid="{85A2BFFA-48E5-4117-BFD2-F92EA6DB1000}"/>
    <cellStyle name="Saldos 20" xfId="2389" xr:uid="{EA21E12F-4D5E-4ED9-A907-B9706B12AE21}"/>
    <cellStyle name="Saldos 3" xfId="2390" xr:uid="{D3D28716-6994-4CB1-AADF-AD4ECBA75283}"/>
    <cellStyle name="Saldos 4" xfId="2391" xr:uid="{F71A5D4D-9506-4042-9AF4-6F5E3D91B05F}"/>
    <cellStyle name="Saldos 5" xfId="2392" xr:uid="{0AD5E17B-080E-4460-9E1E-5B94244A157F}"/>
    <cellStyle name="Saldos 6" xfId="2393" xr:uid="{59EC3FAB-15FE-4D26-88FB-D8E3AD624B8D}"/>
    <cellStyle name="Saldos 7" xfId="2394" xr:uid="{5C9D1AA0-1901-4F85-B829-6F12EA8D06A4}"/>
    <cellStyle name="Saldos 8" xfId="2395" xr:uid="{57837507-6721-470F-AF82-DEB3DF32CADF}"/>
    <cellStyle name="Saldos 9" xfId="2396" xr:uid="{33BFFEED-8005-4B6E-A403-2AADED1A1892}"/>
    <cellStyle name="Saldos_7.OBRA EJECUTADA AGO-OCT 2010 (19jul10) vs 2" xfId="2397" xr:uid="{6ACB927C-1D6E-431C-AB89-022183BEC451}"/>
    <cellStyle name="Salida 2" xfId="2398" xr:uid="{13A85EC6-192D-4C57-AA49-234CF160569D}"/>
    <cellStyle name="Salida 2 2" xfId="2787" xr:uid="{55CEB51E-3EA3-43CC-AEB1-2F95CD5688E7}"/>
    <cellStyle name="Salida 3" xfId="2399" xr:uid="{686940BE-F8A8-4033-A68B-605E9BA2962D}"/>
    <cellStyle name="Salida 3 2" xfId="2788" xr:uid="{131C3216-5130-4B2C-BDD2-C70EF3A04A4F}"/>
    <cellStyle name="Salomon Logo" xfId="2400" xr:uid="{D73C62C2-F8CB-41BB-934A-261F0BB00F4D}"/>
    <cellStyle name="SAPBEXHLevel1" xfId="2401" xr:uid="{6D8E618A-E9A8-4AC1-8679-59A24CBE7825}"/>
    <cellStyle name="SAPBEXHLevel1 2" xfId="2789" xr:uid="{D1F0893F-81B8-4DA6-8867-5437BD608CA2}"/>
    <cellStyle name="SAPBEXstdData" xfId="2402" xr:uid="{81541AC2-3877-4439-9829-7809F8F6AC58}"/>
    <cellStyle name="SAPBEXstdData 2" xfId="2403" xr:uid="{B7AF48C4-B809-49B7-9F00-C5B83C5F4721}"/>
    <cellStyle name="SAPBEXstdData 2 2" xfId="2791" xr:uid="{7BC61A1E-6BCC-49DF-8F94-FD1D90D390E1}"/>
    <cellStyle name="SAPBEXstdData 3" xfId="2790" xr:uid="{EAAE02A3-5CE0-43A1-A752-5BC85D45F5A5}"/>
    <cellStyle name="SAPBEXtitle_xSAPtemp9654" xfId="2404" xr:uid="{22326063-4820-4119-B784-BA93A19218DA}"/>
    <cellStyle name="Section" xfId="2405" xr:uid="{6A013E9C-2EB5-4B2F-A90B-9AF101C25CF3}"/>
    <cellStyle name="Sep. milhar [0]" xfId="2406" xr:uid="{B1ECA57A-4219-45F1-B9F9-7D256FE66F11}"/>
    <cellStyle name="Separador de m" xfId="2407" xr:uid="{9D640C5C-BEDC-4EB2-8E50-D9E94E3DE0B3}"/>
    <cellStyle name="Separador de milhares 2" xfId="2408" xr:uid="{2D55BEF6-47CF-4C33-B7D0-807BCD58ECBC}"/>
    <cellStyle name="Separador de milhares 2 2" xfId="2409" xr:uid="{0EF40D2B-C3CD-4B00-8B63-AC258598B625}"/>
    <cellStyle name="Separador de milhares 2 3" xfId="2410" xr:uid="{27477E66-EDF6-47CE-91C3-2D5DA9606AAC}"/>
    <cellStyle name="Separador de milhares 2 4" xfId="2411" xr:uid="{67699F8E-17E2-4075-8AB5-CC0D50A11E81}"/>
    <cellStyle name="Separador de milhares 2_Estaduais - Hoja Anual Orçamento 2010" xfId="2412" xr:uid="{982F622A-5849-4237-8E2E-5B1D651DCD8E}"/>
    <cellStyle name="Separador de milhares 3" xfId="2413" xr:uid="{D8C0CF07-A92F-4EF4-A65C-1DD8DB576DF1}"/>
    <cellStyle name="Separador de milhares 3 2" xfId="2414" xr:uid="{67888C95-1094-40BD-81CC-4728A35D9890}"/>
    <cellStyle name="Separador de milhares 4" xfId="2415" xr:uid="{19DEE5F9-57CB-4E86-830B-D00F4C44AD69}"/>
    <cellStyle name="Separador de milhares 4 2" xfId="2416" xr:uid="{FCB5362B-3C15-4941-98D0-3169FA958921}"/>
    <cellStyle name="Separador de milhares 4_Estaduais - Hoja Anual Orçamento 2010" xfId="2417" xr:uid="{4F64E5CF-413C-4E7D-AB5E-36734E635E60}"/>
    <cellStyle name="Separador de milhares 5" xfId="2418" xr:uid="{1D355F8F-882F-4005-9361-876601ED4840}"/>
    <cellStyle name="Separador de milhares 5 2" xfId="2419" xr:uid="{9FD75DEF-40FC-4228-8F8D-E687D6C2EE79}"/>
    <cellStyle name="Separador de milhares 5 2 2" xfId="2420" xr:uid="{D0EE95F3-7157-40BB-9FCB-560FF6C796D7}"/>
    <cellStyle name="Separador de milhares 5_Estaduais - Hoja Anual Orçamento 2010" xfId="2421" xr:uid="{9A836773-E459-4158-AC0E-6601DFDC8AB5}"/>
    <cellStyle name="Separador de milhares 6" xfId="2422" xr:uid="{89CDA13D-D63B-4A55-9D7E-F24F02E8350A}"/>
    <cellStyle name="Separador de milhares 6 2" xfId="2423" xr:uid="{0E18BCCD-0F68-4856-9921-80097A2E6956}"/>
    <cellStyle name="Separador de milhares 7" xfId="2424" xr:uid="{39D38A73-D9E0-4D53-92CB-D5BB96A6158C}"/>
    <cellStyle name="Separador de milhares 8" xfId="2425" xr:uid="{B278C9EF-600B-4D38-9F44-2EE5342A5161}"/>
    <cellStyle name="Separador de milhares 9" xfId="2426" xr:uid="{5AE6DDD4-DAD4-4960-9344-DF19ACCC0484}"/>
    <cellStyle name="Separador de milhares_ALLSA DSRA" xfId="2427" xr:uid="{FBB4FBB7-1E6F-464C-B090-11600CF8E46D}"/>
    <cellStyle name="Sepavador de milhares [0]_Pasta2" xfId="2428" xr:uid="{7314739D-045E-40F8-95F5-F8E7C3B10FDB}"/>
    <cellStyle name="Sheet Done" xfId="2429" xr:uid="{729DF0B5-11BE-43CE-B898-16A459773830}"/>
    <cellStyle name="ShOut" xfId="2430" xr:uid="{0AADC0C6-39F5-466D-9A4A-001D9A85E31F}"/>
    <cellStyle name="ShOut 2" xfId="2431" xr:uid="{D729DFC8-D4F1-4EDC-970F-59C734946FEE}"/>
    <cellStyle name="ShOut 3" xfId="2432" xr:uid="{3B010301-CD2A-47EB-A831-94E0EBB09BED}"/>
    <cellStyle name="SHR" xfId="2433" xr:uid="{47BD6889-4E59-443F-BD63-EC9325392B4B}"/>
    <cellStyle name="Single Accounting" xfId="2434" xr:uid="{C31DFC5E-7D66-4296-9A75-80AA424CB8BE}"/>
    <cellStyle name="SingleLineAcctgn" xfId="2435" xr:uid="{5CD37509-8522-46B0-B763-5AD9C5A80707}"/>
    <cellStyle name="SingleLinePercent" xfId="2436" xr:uid="{AA217C7B-447E-43C8-BE83-BE3DAD4DAD49}"/>
    <cellStyle name="Small" xfId="2437" xr:uid="{41797F72-C695-41EC-9297-B5099A6FCBA6}"/>
    <cellStyle name="Smart Bold" xfId="2438" xr:uid="{B8E13C52-29E6-4E5E-A0B7-D4956121B3A4}"/>
    <cellStyle name="Smart Forecast" xfId="2439" xr:uid="{9613AAA4-F94C-495F-B5C9-128DB6FD1C97}"/>
    <cellStyle name="Smart Forecast 2" xfId="2440" xr:uid="{8F1311BB-9A8B-406F-934C-4772F31E9E7B}"/>
    <cellStyle name="Smart General" xfId="2441" xr:uid="{9FDF4FC1-D499-4DA1-BE17-0D9B96410749}"/>
    <cellStyle name="Smart Highlight" xfId="2442" xr:uid="{231A6059-3368-493A-AE7C-968E66EFB368}"/>
    <cellStyle name="Smart Highlight 2" xfId="2443" xr:uid="{DE2FE8ED-B98A-42D8-BB7E-E7D9F62BB79F}"/>
    <cellStyle name="Smart Highlight_Parma - IM_Support" xfId="2444" xr:uid="{741A5830-DEDB-444D-A4F5-FE319A70B44A}"/>
    <cellStyle name="Smart Percent" xfId="2445" xr:uid="{AD692F3F-0528-4F73-BF89-902376BDDB05}"/>
    <cellStyle name="Smart Source" xfId="2446" xr:uid="{B6AA44A5-D620-4747-AEC3-8FE81FEE707D}"/>
    <cellStyle name="Smart Source 2" xfId="2447" xr:uid="{EA158FA1-ECEC-4408-BA6D-4D14F3E4E999}"/>
    <cellStyle name="Smart Subtitle 1" xfId="2448" xr:uid="{770339D3-B88A-4AB5-9989-03FF4F4176CE}"/>
    <cellStyle name="Smart Subtitle 1 2" xfId="2449" xr:uid="{F79649F3-C48E-4E22-952E-CA91C0824634}"/>
    <cellStyle name="Smart Subtitle 1 2 2" xfId="2450" xr:uid="{47311648-8E07-480C-B284-93EB69F5C1CC}"/>
    <cellStyle name="Smart Subtitle 1 2 2 2" xfId="2451" xr:uid="{6E78A85A-FCD8-4007-B7BE-60A44D807875}"/>
    <cellStyle name="Smart Subtitle 1 2 3" xfId="2452" xr:uid="{E2C32BE8-D276-4350-88C0-3D9F04C4D7F7}"/>
    <cellStyle name="Smart Subtitle 1 2_Parma - IM_Support" xfId="2453" xr:uid="{6E6553B5-49D3-4886-8598-85F3C2289822}"/>
    <cellStyle name="Smart Subtitle 1 3" xfId="2454" xr:uid="{A3AA5CB0-5E4B-4ED2-9C3E-BB06EBAC8EDF}"/>
    <cellStyle name="Smart Subtitle 1 4" xfId="2455" xr:uid="{07007973-DE72-4B6E-BBF1-640FB3784AFC}"/>
    <cellStyle name="Smart Subtitle 1_Parma - IM_Support" xfId="2456" xr:uid="{53AE76B3-BA02-4D6F-BEA6-1D491DBF3EB5}"/>
    <cellStyle name="Smart Subtitle 2" xfId="2457" xr:uid="{EFDF8CFA-19B1-45FC-8AC5-09840221BD19}"/>
    <cellStyle name="Smart Subtitle 2 2" xfId="2458" xr:uid="{388324A5-3595-4D8B-A475-243B6F48537F}"/>
    <cellStyle name="Smart Subtitle 2 3" xfId="2459" xr:uid="{EC769EBE-B96D-480D-8A6A-950D66DA1F92}"/>
    <cellStyle name="Smart Subtitle 2 4" xfId="2460" xr:uid="{1D9E88D8-5263-425D-8AF9-2352D74C97FB}"/>
    <cellStyle name="Smart Subtitle 2_Parma - IM_Support" xfId="2461" xr:uid="{0C20FF05-CFCA-4F14-BF2C-0C6B36E5CE18}"/>
    <cellStyle name="Smart Subtotal" xfId="2462" xr:uid="{2FE24F97-9026-40E8-ABDA-3DA36897E23F}"/>
    <cellStyle name="Smart Subtotal 2" xfId="2463" xr:uid="{A6E7B67C-C4E2-4541-8A14-5F2905C52DFD}"/>
    <cellStyle name="Smart Subtotal 2 2" xfId="2793" xr:uid="{4F7B4603-BA30-4106-8EC3-9785A9F97E3F}"/>
    <cellStyle name="Smart Subtotal 3" xfId="2464" xr:uid="{220D3636-0CCE-4AFF-B8F4-438D1AFA102F}"/>
    <cellStyle name="Smart Subtotal 3 2" xfId="2794" xr:uid="{AA33EA92-D698-43EA-8E1E-567891C9456C}"/>
    <cellStyle name="Smart Subtotal 4" xfId="2792" xr:uid="{83AE64E5-2C14-4D12-9C29-8874091C99DD}"/>
    <cellStyle name="Smart Title" xfId="2465" xr:uid="{A32FAD95-A5F5-4A22-BEE3-BF5758E2FC87}"/>
    <cellStyle name="Smart Title 2" xfId="2466" xr:uid="{5E0BB879-697F-40F6-BDCB-7B2ED843FB5B}"/>
    <cellStyle name="Smart Title 2 2" xfId="2467" xr:uid="{E7766C5B-68E2-4AA1-A241-10CE8BAF9D24}"/>
    <cellStyle name="Smart Title 2_Parma - IM_Support" xfId="2468" xr:uid="{064F1186-DD80-4A13-AEBC-579648D34011}"/>
    <cellStyle name="Smart Title 3" xfId="2469" xr:uid="{EF6069A9-9096-4CF0-B9FF-0BE2F8AEEAB1}"/>
    <cellStyle name="Smart Title_Parma - IM_Support" xfId="2470" xr:uid="{C396169A-2D65-4D8E-A8DE-080287C24CBD}"/>
    <cellStyle name="Smart Total" xfId="2471" xr:uid="{4FC00BC9-F69E-4F36-BAE7-ACF1FFF58000}"/>
    <cellStyle name="Smart Total 2" xfId="2472" xr:uid="{D49E90DE-0C13-4364-B841-69F9DF22CE30}"/>
    <cellStyle name="Smart Total 2 2" xfId="2796" xr:uid="{1C51B1C5-1189-46D4-8E68-B141CC2FB0E9}"/>
    <cellStyle name="Smart Total 3" xfId="2473" xr:uid="{D548D000-6288-4E54-9565-2938687B4680}"/>
    <cellStyle name="Smart Total 3 2" xfId="2797" xr:uid="{90F28C1D-3E60-4D10-87D9-BE7D54CE2416}"/>
    <cellStyle name="Smart Total 4" xfId="2795" xr:uid="{6E478AF2-784E-4EFB-AC5A-C35555FE6252}"/>
    <cellStyle name="Sombreado" xfId="2474" xr:uid="{5453C472-0EE6-422E-AD31-89DADE5B4D9E}"/>
    <cellStyle name="Source Field - Green" xfId="2475" xr:uid="{7554E62A-609A-4B94-B2D1-FB17A21C656E}"/>
    <cellStyle name="SRS Input" xfId="2476" xr:uid="{2632E948-4687-4419-B99B-07ABA2E6E8EA}"/>
    <cellStyle name="SRS Input 2" xfId="2477" xr:uid="{CE8A65AA-48AF-4150-AD98-BAB40A2B19F9}"/>
    <cellStyle name="SRS Input 3" xfId="2478" xr:uid="{C4CAD042-E95B-460B-B857-61B90DA15C43}"/>
    <cellStyle name="SRS Locked" xfId="2479" xr:uid="{D50939BF-DD9A-4610-A9B3-172801B117D5}"/>
    <cellStyle name="SRS Percent" xfId="2480" xr:uid="{EC6C5C8B-709C-4D5E-9815-7A69DE4E981C}"/>
    <cellStyle name="SRS Perimeter" xfId="2481" xr:uid="{026BAFA7-C8BA-427D-AEAA-635B9C914A88}"/>
    <cellStyle name="SRS Perimeter 2" xfId="2482" xr:uid="{C9E8CBA6-F1EA-4A52-82C7-231952E68D7B}"/>
    <cellStyle name="SRS Perimeter 3" xfId="2483" xr:uid="{C3F32EFC-7E75-415B-82FD-67BAB744AF9C}"/>
    <cellStyle name="Staffincr [0]" xfId="2484" xr:uid="{38F5AC60-ECA5-4BE8-8A69-AE9A54E2872F}"/>
    <cellStyle name="Staffincr [0] 2" xfId="2485" xr:uid="{2A934949-F697-42BB-9350-3EF60813CF0B}"/>
    <cellStyle name="Staffincr [0] 3" xfId="2486" xr:uid="{9F0E8ED2-0771-4775-A3B1-0E7C6721249A}"/>
    <cellStyle name="Staffincr [0]_CCFF GANA 12 2011" xfId="2487" xr:uid="{95B5D3FF-F3F7-4B5F-8557-E02301C3406E}"/>
    <cellStyle name="Standard_Anpassen der Amortisation" xfId="2488" xr:uid="{7623A7C7-A59B-45CE-B998-733B40CD5DC2}"/>
    <cellStyle name="Std Number" xfId="2489" xr:uid="{5FA00E32-2FA7-448D-A069-63D1CA89ED17}"/>
    <cellStyle name="Stock Comma" xfId="2490" xr:uid="{5E5F1E50-D9DD-48F0-8870-20FCD6C24C8F}"/>
    <cellStyle name="Stock Comma 2" xfId="2491" xr:uid="{04F77A5A-0C16-4823-A8C2-00B6DE60E0EA}"/>
    <cellStyle name="Stock Comma 3" xfId="2492" xr:uid="{41117EEB-86F7-495E-9F60-90DB7973BB0F}"/>
    <cellStyle name="Stock Price" xfId="2493" xr:uid="{36BEFBC8-F359-4CB7-8A0F-B7701D6D57B6}"/>
    <cellStyle name="Style 1" xfId="2494" xr:uid="{033AE8FC-8F4D-41B4-B4D6-79C9C4D2B8BE}"/>
    <cellStyle name="Style 1 2" xfId="2495" xr:uid="{6A7A5833-3530-4598-8765-8CC41FD00AC1}"/>
    <cellStyle name="Style 1 2 2" xfId="2496" xr:uid="{1FC50C1A-7523-403E-A0B7-B385BD5C423E}"/>
    <cellStyle name="Style 1 2 3" xfId="2497" xr:uid="{4B2542F1-6CB8-4B97-944F-3F93F658995E}"/>
    <cellStyle name="Style 1 3" xfId="2498" xr:uid="{178CF271-4F14-4010-87B0-5644113B2524}"/>
    <cellStyle name="Style 1_AUTOVIAS TESORERIA Marzo 2010 (Formato España)" xfId="2499" xr:uid="{6189B430-38E1-4CFB-9167-FA1CE91EE4EA}"/>
    <cellStyle name="Style 2" xfId="2500" xr:uid="{ECDA3937-5E22-44FF-9891-E3F0C0FA788F}"/>
    <cellStyle name="Style 2 2" xfId="2501" xr:uid="{B1FB4559-5D67-4C97-83E6-FE37364D6CE3}"/>
    <cellStyle name="Style 2 3" xfId="2502" xr:uid="{66DFE317-D350-42DA-B9AB-75C3E0515B05}"/>
    <cellStyle name="Style 3" xfId="2503" xr:uid="{C79C60ED-60AD-49DF-82F8-7F4F397DB581}"/>
    <cellStyle name="Style 3 2" xfId="2504" xr:uid="{2C87748B-1463-4466-A07D-29492130B37A}"/>
    <cellStyle name="Style 3 3" xfId="2505" xr:uid="{E2243BF8-4F10-456B-9009-90B3DADE3D36}"/>
    <cellStyle name="Style 4" xfId="2506" xr:uid="{06E36D43-641A-4A2A-A81A-24EF26E6B098}"/>
    <cellStyle name="Style 5" xfId="2507" xr:uid="{9C76024A-8929-42A4-A268-1D0DBE102565}"/>
    <cellStyle name="Style 6" xfId="2508" xr:uid="{F303C584-537B-47F3-85B8-A880E675835F}"/>
    <cellStyle name="Style 6 2" xfId="2509" xr:uid="{95308563-F5C2-4546-8641-4549163D02FA}"/>
    <cellStyle name="Style 6 3" xfId="2510" xr:uid="{CCEF844F-A322-41D4-BB33-72A341997A25}"/>
    <cellStyle name="Style 7" xfId="2511" xr:uid="{AC250368-D0AF-4BF1-BA77-67A7A46845B3}"/>
    <cellStyle name="Style 7 2" xfId="2512" xr:uid="{71AA95E3-14CB-4F50-80EB-52F36BAEBE5B}"/>
    <cellStyle name="Style 7 3" xfId="2513" xr:uid="{EFA66DAE-2679-42D0-9B29-EF6910ED7E3C}"/>
    <cellStyle name="STYLE1" xfId="2514" xr:uid="{4877C513-F61C-44EB-9D87-A18DE2D02E6E}"/>
    <cellStyle name="STYLE1 - Style1" xfId="2515" xr:uid="{0E68F100-24BA-4A14-921A-1D41F4659EF1}"/>
    <cellStyle name="STYLE1 10" xfId="2516" xr:uid="{D759859A-93CE-49EF-8AE5-71761DAC390C}"/>
    <cellStyle name="STYLE1 11" xfId="2517" xr:uid="{AE09ACBA-32E9-4E30-BAA8-F895726059B0}"/>
    <cellStyle name="STYLE1 12" xfId="2518" xr:uid="{8AA1B8A8-A6C5-46CA-9017-9396846E67D6}"/>
    <cellStyle name="STYLE1 13" xfId="2519" xr:uid="{0843F45D-4939-47C3-9FEE-53A65400F76A}"/>
    <cellStyle name="STYLE1 14" xfId="2520" xr:uid="{D912DC2C-3DF5-4B6C-B4C3-B623A325E101}"/>
    <cellStyle name="STYLE1 15" xfId="2521" xr:uid="{486F30C1-1385-4166-A949-242DB264B740}"/>
    <cellStyle name="STYLE1 16" xfId="2522" xr:uid="{9B6B8EE5-F3EB-403F-A8B1-813DAB9A5418}"/>
    <cellStyle name="STYLE1 2" xfId="2523" xr:uid="{C30DECAE-B653-4E60-B307-911B296C10B2}"/>
    <cellStyle name="STYLE1 2 2" xfId="2524" xr:uid="{BA5C708B-8845-4059-A400-A5962C033A56}"/>
    <cellStyle name="STYLE1 2 3" xfId="2525" xr:uid="{BBBC7CC2-35F3-4A60-BD5C-135E6E3A6B1A}"/>
    <cellStyle name="STYLE1 2 4" xfId="2526" xr:uid="{FA053228-223B-4BA3-A153-EF86D90A86A5}"/>
    <cellStyle name="STYLE1 3" xfId="2527" xr:uid="{D1EC84E4-C8BF-4EB4-97E7-653C5E94A128}"/>
    <cellStyle name="STYLE1 3 2" xfId="2528" xr:uid="{A770FDBE-405D-4DD4-96BB-5BB129A5C9FE}"/>
    <cellStyle name="STYLE1 4" xfId="2529" xr:uid="{3DE26234-5B73-4D4A-AD41-E7C70CDD5C67}"/>
    <cellStyle name="STYLE1 5" xfId="2530" xr:uid="{AF6B5000-7ADD-4BD6-82AE-EFEF02F5D90B}"/>
    <cellStyle name="STYLE1 6" xfId="2531" xr:uid="{4BBD00DC-6593-4D68-B684-7D0533403A7F}"/>
    <cellStyle name="STYLE1 7" xfId="2532" xr:uid="{270DB1EF-7913-4AEE-85F2-44E0888B254B}"/>
    <cellStyle name="STYLE1 8" xfId="2533" xr:uid="{EBDAA368-DE1F-43E3-B1E7-9DA13E198746}"/>
    <cellStyle name="STYLE1 9" xfId="2534" xr:uid="{D8B7717C-9856-4BB8-985A-5A1BF5AB09BD}"/>
    <cellStyle name="STYLE1_7.OBRA EJECUTADA AGO-OCT 2010 (19jul10) vs 2" xfId="2535" xr:uid="{33EBDDD9-CBE0-4E52-8D90-673E49EDC82C}"/>
    <cellStyle name="STYLE2" xfId="2536" xr:uid="{BF6C93BE-9FA9-47FC-B833-D783E111B2F1}"/>
    <cellStyle name="STYLE2 - Style2" xfId="2537" xr:uid="{2C0856F4-2E4E-48FE-90BB-2F40B90B9614}"/>
    <cellStyle name="STYLE2 2" xfId="2538" xr:uid="{3EFB70A1-5193-4ABB-BCCE-371D7E049A30}"/>
    <cellStyle name="STYLE2 3" xfId="2539" xr:uid="{C4979552-A851-4885-81D0-85A34F275927}"/>
    <cellStyle name="STYLE2 4" xfId="2540" xr:uid="{DC6A0FFB-1689-4A2C-A2B1-4D7281D10609}"/>
    <cellStyle name="STYLE2 5" xfId="2541" xr:uid="{BA1E8E9D-FD6A-4899-974B-EDD805C990A4}"/>
    <cellStyle name="STYLE2 6" xfId="2542" xr:uid="{EC3A7FE0-97B1-4DC4-93E0-6F47ED38FA36}"/>
    <cellStyle name="STYLE2 7" xfId="2543" xr:uid="{21FE0372-FBB0-451E-974B-F9415785172A}"/>
    <cellStyle name="STYLE3" xfId="2544" xr:uid="{E7B809B7-2FCF-4C20-B948-FCA23EE1A9CF}"/>
    <cellStyle name="STYLE5" xfId="2545" xr:uid="{2924B8E2-0D8F-4C3A-AD94-1C2A795955D1}"/>
    <cellStyle name="STYLE5 10" xfId="2546" xr:uid="{B95F804E-D30A-45A2-96CE-6DFD9BA8FC00}"/>
    <cellStyle name="STYLE5 11" xfId="2547" xr:uid="{5EA4FBE1-25D9-4F52-952F-E37587D6FFFF}"/>
    <cellStyle name="STYLE5 12" xfId="2548" xr:uid="{4495044F-1B83-44E9-B2E3-F642EFDDAD13}"/>
    <cellStyle name="STYLE5 13" xfId="2549" xr:uid="{89A08C4E-D81D-4959-9A5E-F07F5C13FA48}"/>
    <cellStyle name="STYLE5 14" xfId="2550" xr:uid="{56C0C552-4C66-4D84-9EB7-40BC771685B7}"/>
    <cellStyle name="STYLE5 15" xfId="2551" xr:uid="{EB6B9BB0-A468-4C18-A01E-A41F2613487F}"/>
    <cellStyle name="STYLE5 16" xfId="2552" xr:uid="{FD02A790-67F2-45F2-B24A-A544BFEDD2BD}"/>
    <cellStyle name="STYLE5 2" xfId="2553" xr:uid="{E6EDE724-E988-47AF-9FCD-E7D4A4695BB8}"/>
    <cellStyle name="STYLE5 3" xfId="2554" xr:uid="{228FCA1E-1433-4792-B251-CA0A7D67F415}"/>
    <cellStyle name="STYLE5 4" xfId="2555" xr:uid="{38C237FB-D493-4AD4-83AE-99EDBB0AA01F}"/>
    <cellStyle name="STYLE5 5" xfId="2556" xr:uid="{E28490E2-BC5E-49BD-9311-FD28F70D4648}"/>
    <cellStyle name="STYLE5 6" xfId="2557" xr:uid="{89240610-2806-4DCF-A20F-1C536CE69D5C}"/>
    <cellStyle name="STYLE5 7" xfId="2558" xr:uid="{5FE18001-6FED-4FD2-A17C-8C1F9ECDABD9}"/>
    <cellStyle name="STYLE5 8" xfId="2559" xr:uid="{AB75AFEA-4A64-4CD1-B1DC-39E55D8468E1}"/>
    <cellStyle name="STYLE5 9" xfId="2560" xr:uid="{34C22761-9FE9-4ECA-9AB7-53FBBCB0E1E1}"/>
    <cellStyle name="STYLE5_7.OBRA EJECUTADA AGO-OCT 2010 (19jul10) vs 2" xfId="2561" xr:uid="{6E22A1D6-41D5-4AA6-9C4E-AC3DA1528EF9}"/>
    <cellStyle name="STYLE7" xfId="2562" xr:uid="{A5B9BF83-059D-46AA-9C3C-7635419E940B}"/>
    <cellStyle name="STYLE7 10" xfId="2563" xr:uid="{173AF77E-B88C-4045-B406-1DEAC01D7AA0}"/>
    <cellStyle name="STYLE7 11" xfId="2564" xr:uid="{2D48FB0D-BF9B-4BD8-A5B4-E8309DAA92CB}"/>
    <cellStyle name="STYLE7 12" xfId="2565" xr:uid="{856FE2E3-ADA6-40CE-B731-A06DEB64736B}"/>
    <cellStyle name="STYLE7 13" xfId="2566" xr:uid="{325A4531-4EAB-4E63-8AC9-35F69BECBA3A}"/>
    <cellStyle name="STYLE7 14" xfId="2567" xr:uid="{FA29F678-FA2A-45A5-B06A-F54468668A0E}"/>
    <cellStyle name="STYLE7 15" xfId="2568" xr:uid="{3DA6A29F-95C4-45E9-A8E7-3B5840CEBF9D}"/>
    <cellStyle name="STYLE7 16" xfId="2569" xr:uid="{6E4B56BE-C556-4857-B770-70B43277EBFD}"/>
    <cellStyle name="STYLE7 2" xfId="2570" xr:uid="{47301A9A-DE64-47D8-AEC3-002085376E19}"/>
    <cellStyle name="STYLE7 3" xfId="2571" xr:uid="{4B164D23-EAF1-43EC-A34C-B78C17DFB8DD}"/>
    <cellStyle name="STYLE7 4" xfId="2572" xr:uid="{040C3EE8-CCE0-4231-A0A6-30E4A88E8AC8}"/>
    <cellStyle name="STYLE7 5" xfId="2573" xr:uid="{628A37B4-FF6F-4D53-9029-E43334D11E99}"/>
    <cellStyle name="STYLE7 6" xfId="2574" xr:uid="{5123AE78-840B-4DF6-8FF8-A0B0E8454641}"/>
    <cellStyle name="STYLE7 7" xfId="2575" xr:uid="{63E78E72-0330-460E-A8A9-11292A085889}"/>
    <cellStyle name="STYLE7 8" xfId="2576" xr:uid="{8826937D-E162-499E-97A2-D468DCF3B714}"/>
    <cellStyle name="STYLE7 9" xfId="2577" xr:uid="{895924A9-A389-470B-949D-8AA1DE9D0969}"/>
    <cellStyle name="STYLE7_7.OBRA EJECUTADA AGO-OCT 2010 (19jul10) vs 2" xfId="2578" xr:uid="{EE99BDAE-E031-4D1C-A309-F72E9629F90E}"/>
    <cellStyle name="Sub totals" xfId="2579" xr:uid="{E3418697-E60C-4FE6-87F8-39025DFBCA43}"/>
    <cellStyle name="SubHead" xfId="2580" xr:uid="{E7396D86-4C93-4DD9-ABB7-4C67F50FF361}"/>
    <cellStyle name="SubHeading" xfId="2581" xr:uid="{57498888-E0DC-47C5-B640-8AF0F31906CD}"/>
    <cellStyle name="Subtitle" xfId="2582" xr:uid="{D5E9E060-7E03-4E49-AE9C-8359280D84DE}"/>
    <cellStyle name="Subtotal (line)" xfId="2583" xr:uid="{B322357E-1B89-4EF3-91C3-E3B8F474C0D4}"/>
    <cellStyle name="Subtotal (line) 2" xfId="2798" xr:uid="{42645F8A-1410-4A9A-906B-CAB582E7D0EF}"/>
    <cellStyle name="Table Head" xfId="2584" xr:uid="{6AF93EC2-E065-4D52-9F22-271B67485457}"/>
    <cellStyle name="Table Head Aligned" xfId="2585" xr:uid="{F1B9FD6F-A417-4100-A33C-F976D9353407}"/>
    <cellStyle name="Table Head Blue" xfId="2586" xr:uid="{ECF3C4D9-D702-4CE9-8C8F-C7864E85F6FE}"/>
    <cellStyle name="Table Head Green" xfId="2587" xr:uid="{795CA9E1-CB2E-4F64-B941-F590625D2A11}"/>
    <cellStyle name="Table Head_PCS Comps" xfId="2588" xr:uid="{F8C0F3F9-C67D-4A07-B903-EF905198DBD9}"/>
    <cellStyle name="Table Heading" xfId="2589" xr:uid="{8DC2A7B5-3F96-48C8-ACC4-264554A5210C}"/>
    <cellStyle name="Table Text" xfId="2590" xr:uid="{575E2E8B-6B73-41AE-9134-25A38071D6A0}"/>
    <cellStyle name="Table Text 2" xfId="2591" xr:uid="{9A7AA436-F6B1-44FF-90BD-9528BF95BC97}"/>
    <cellStyle name="Table Title" xfId="2592" xr:uid="{C7EBA695-5E2F-4F8F-81A6-6354ACB46345}"/>
    <cellStyle name="Table Units" xfId="2593" xr:uid="{BBF5B1F0-D1B6-4EF4-8E1B-0FE97BC61675}"/>
    <cellStyle name="Table_Header" xfId="2594" xr:uid="{49BF67D2-91DE-44E3-A8C3-C2F2D1F8D28D}"/>
    <cellStyle name="TableBorder" xfId="2595" xr:uid="{AB2C306C-B5B2-432C-A15F-8237E18AFFAE}"/>
    <cellStyle name="taples Plaza" xfId="2596" xr:uid="{56E9DF32-A70D-4AA6-BA91-6D0AA9944E8B}"/>
    <cellStyle name="Test" xfId="2597" xr:uid="{06B96B0D-F0ED-49CC-904B-863E246B776B}"/>
    <cellStyle name="Tex" xfId="2598" xr:uid="{4669C36D-8F05-44E8-98E4-5B8DF5A667D9}"/>
    <cellStyle name="Text" xfId="2599" xr:uid="{9D783283-AF96-4639-89E6-1A534B2C589F}"/>
    <cellStyle name="Text 1" xfId="2600" xr:uid="{28F89AB9-DFCA-4B95-9E19-14B721C52F20}"/>
    <cellStyle name="Text 2" xfId="2601" xr:uid="{4D8F07C3-2198-4DB7-94B6-5D5E0D9E2F94}"/>
    <cellStyle name="Text 2 2" xfId="2602" xr:uid="{ACDFA467-81F1-4B14-A580-0459ABCD1179}"/>
    <cellStyle name="Text 2 3" xfId="2603" xr:uid="{8B811402-5204-4485-85A1-DFF4F8F2EC3D}"/>
    <cellStyle name="Text 3" xfId="2604" xr:uid="{F733D104-857C-440E-9E29-CEB652914FD4}"/>
    <cellStyle name="Text Head" xfId="2605" xr:uid="{83323169-274F-4648-B7B9-2C381BB1B722}"/>
    <cellStyle name="Text Head 1" xfId="2606" xr:uid="{9FB35738-74AE-4566-9DF7-938F4A6FCCA7}"/>
    <cellStyle name="Text Indent A" xfId="2607" xr:uid="{01733466-06CD-45A4-8999-A8A14461B8CE}"/>
    <cellStyle name="Text Indent A 2" xfId="2608" xr:uid="{F0893F2C-787A-4C02-A485-279947B43861}"/>
    <cellStyle name="Text Indent B" xfId="2609" xr:uid="{A30C5C29-9E63-46C3-ABEA-CFA4699BAD76}"/>
    <cellStyle name="Text Indent B 2" xfId="2610" xr:uid="{16E60A05-3D93-44C6-BC48-1B7FFDE2C5C1}"/>
    <cellStyle name="Text Indent B 3" xfId="2611" xr:uid="{257DA429-CDCC-4723-8B21-7EABB6049EAB}"/>
    <cellStyle name="Text Indent B_CCFF GANA 12 2011" xfId="2612" xr:uid="{3F08EA88-29AF-4A4F-8884-72844435D991}"/>
    <cellStyle name="Text Indent C" xfId="2613" xr:uid="{F8B3DD03-BBF2-45F0-A3FA-30953B966CAA}"/>
    <cellStyle name="Text Indent C 2" xfId="2614" xr:uid="{729D90BA-DCF6-4E3C-AF28-E5B7A1E22FB7}"/>
    <cellStyle name="Text Indent C 3" xfId="2615" xr:uid="{3C945B02-A300-4797-B826-810BF1E58ED5}"/>
    <cellStyle name="Text Indent C_AMARRE NIC SEPTIEMBRE 2010V1" xfId="2616" xr:uid="{BD982FED-4CD5-431D-9705-B1A0095B9B8A}"/>
    <cellStyle name="Text_Depreciacion Fiscal y Contable" xfId="2617" xr:uid="{6E2FE140-D3C1-4331-B83F-412A3BB7C8D4}"/>
    <cellStyle name="TextNormal" xfId="2618" xr:uid="{B2945B9F-92E3-417C-9871-A0325A00BD98}"/>
    <cellStyle name="Texto de advertencia 2" xfId="2619" xr:uid="{53721D61-8693-449E-BA5A-305E9CE70813}"/>
    <cellStyle name="Texto de advertencia 3" xfId="2620" xr:uid="{16D17827-C92F-41F9-8A27-E30536C9C326}"/>
    <cellStyle name="Texto de Aviso" xfId="2621" xr:uid="{D73200DC-C026-4EB7-BD69-30A1085F62EE}"/>
    <cellStyle name="Texto explicativo 2" xfId="2622" xr:uid="{DB45AB67-348D-46F5-8A8A-291D319484D7}"/>
    <cellStyle name="Thousands" xfId="2623" xr:uid="{C2D40E21-C771-49D7-A5CC-6C6C6C2ADF7D}"/>
    <cellStyle name="Tickmark" xfId="2624" xr:uid="{D963BD0C-F6C2-4E09-AC72-D2E0FA7B7E9D}"/>
    <cellStyle name="Time [h:mm]" xfId="2625" xr:uid="{95872175-D965-4038-89E3-9C134EF676A0}"/>
    <cellStyle name="Time [h:mm] 2" xfId="2626" xr:uid="{D1B42919-6A84-45EF-B85B-32B0EAB180B5}"/>
    <cellStyle name="Time [h:mm] 3" xfId="2627" xr:uid="{FB12E066-1848-4551-8D86-0EFD159A4E3E}"/>
    <cellStyle name="Time [h:mm]_AMARRE NIC SEPTIEMBRE 2010V1" xfId="2628" xr:uid="{15D0A2FD-638D-47CB-8DCD-B768098960DC}"/>
    <cellStyle name="Times 10" xfId="2629" xr:uid="{AA95E06C-24B7-4684-BD71-B787D6C1C13C}"/>
    <cellStyle name="Times 12" xfId="2630" xr:uid="{77CA5A97-582C-4001-8B5D-B054C41B34F7}"/>
    <cellStyle name="Title 1" xfId="2632" xr:uid="{3A9FCD7A-05F2-4A9B-8972-AE7AB7F4D64C}"/>
    <cellStyle name="Title 2" xfId="2633" xr:uid="{D60A8661-96AC-4194-A8A1-9000341DBC92}"/>
    <cellStyle name="Title 3" xfId="2634" xr:uid="{667698CB-C4C3-4FDF-A283-A0406F7A8874}"/>
    <cellStyle name="Title 4" xfId="2635" xr:uid="{2CFD48F4-A878-43D7-A26E-78D69FEF3B0F}"/>
    <cellStyle name="Title 5" xfId="2631" xr:uid="{3759C2E9-79DE-426F-A9B8-76DDCCD97D0F}"/>
    <cellStyle name="Titles" xfId="2636" xr:uid="{A79A2A3F-149B-4675-A719-3D582B921775}"/>
    <cellStyle name="Titulo" xfId="2637" xr:uid="{8CD5D201-80AF-45DA-AFC7-D73DD25BACD2}"/>
    <cellStyle name="Título 1 2" xfId="2638" xr:uid="{D37BC30C-80B3-48F2-A04B-4FFC1041DDA5}"/>
    <cellStyle name="Título 1 3" xfId="2639" xr:uid="{1DF57A4E-B77A-44DF-BF70-F7FCD0916CD3}"/>
    <cellStyle name="Título 2 2" xfId="2640" xr:uid="{7571ABD9-3A68-4612-8C80-AA47348BDF63}"/>
    <cellStyle name="Título 2 3" xfId="2641" xr:uid="{D03BECE1-4FB4-4F54-9D2D-AA4AC011A1D7}"/>
    <cellStyle name="Título 3 2" xfId="2642" xr:uid="{36CB746D-D3FA-4A35-9FDB-72CCDB47252F}"/>
    <cellStyle name="Título 3 3" xfId="2643" xr:uid="{7FA1A216-5638-4889-9E36-2A4507C663A5}"/>
    <cellStyle name="Título 4" xfId="2644" xr:uid="{EFF4FD0F-9935-4B19-A631-60161062C074}"/>
    <cellStyle name="Título 4 2" xfId="2645" xr:uid="{5DE61154-EA56-4F55-A7FF-F76B11B220F7}"/>
    <cellStyle name="Título 4 3" xfId="2646" xr:uid="{B3ED1D35-ACAE-471A-81C9-E997F86BC5AD}"/>
    <cellStyle name="Título 4_Avance Mensual Mantto Mayor Mes Abril 2011 V Reprog Presup 105" xfId="2647" xr:uid="{BDC8D110-8975-4FDD-A87A-E697250AE0F8}"/>
    <cellStyle name="Título 5" xfId="2648" xr:uid="{3039BE6A-3700-4AB8-A3F4-681DA593252C}"/>
    <cellStyle name="Título 6" xfId="2649" xr:uid="{7AA9CF84-FD44-4DF6-BF65-7C0C0028F41D}"/>
    <cellStyle name="Título de hoja" xfId="2650" xr:uid="{43DDF185-83B7-4FF7-B119-16C9E0076809}"/>
    <cellStyle name="Titulo1" xfId="2651" xr:uid="{C8EB4308-5B05-4BF6-B750-E177321CDBB8}"/>
    <cellStyle name="Titulo2" xfId="2652" xr:uid="{D0AAEFF1-7396-4748-9A8B-B72E244ACFD1}"/>
    <cellStyle name="To" xfId="2653" xr:uid="{9987BD4E-FAAC-44EB-888B-CFCA0BAB8035}"/>
    <cellStyle name="Top Edge" xfId="2654" xr:uid="{BA1B743D-A988-4A6F-AA5C-82A3475C6221}"/>
    <cellStyle name="Total (line)" xfId="2655" xr:uid="{AC62F15B-64BC-4192-8693-4023A5368012}"/>
    <cellStyle name="Total (line) 2" xfId="2799" xr:uid="{D2CCAB16-CCA9-4028-9019-8908D14F9007}"/>
    <cellStyle name="Total 2" xfId="2656" xr:uid="{8BD89D5A-5094-41CA-82BF-50D3AE35DF2E}"/>
    <cellStyle name="Total 2 2" xfId="2657" xr:uid="{F389FD9F-5909-4C03-8520-710F92954E37}"/>
    <cellStyle name="Total 2 2 2" xfId="2801" xr:uid="{3BC0CC4B-4686-4BA0-9A8C-FC407AFF6F7E}"/>
    <cellStyle name="Total 2 3" xfId="2800" xr:uid="{BCA7E94E-75D9-487A-8978-6EA42170A11F}"/>
    <cellStyle name="Total 2_Analisis Costo Directo (version 2)" xfId="2658" xr:uid="{AD680AB9-C651-4E5B-A658-21F3098C1996}"/>
    <cellStyle name="Total 3" xfId="2659" xr:uid="{4BB8938A-8C34-424E-9ED4-20F3B2E96758}"/>
    <cellStyle name="Total 3 2" xfId="2660" xr:uid="{EE5AA629-48B0-46D4-BA98-5C618FF1E388}"/>
    <cellStyle name="Total 3 3" xfId="2661" xr:uid="{4E235580-1418-4C1A-8EC3-F5C74B148F81}"/>
    <cellStyle name="Total 3 3 2" xfId="2803" xr:uid="{9BEF79FE-CF52-4529-8789-A55E513BB65D}"/>
    <cellStyle name="Total 3 4" xfId="2802" xr:uid="{81DE31BE-DDE6-4720-B90C-BE11D5368AE0}"/>
    <cellStyle name="Total 4" xfId="2662" xr:uid="{1591011D-0AA3-41CD-93D9-FD0C32E01767}"/>
    <cellStyle name="Total 4 2" xfId="2663" xr:uid="{8A0669C4-D30F-4068-B57E-E4D8753E8577}"/>
    <cellStyle name="Total 4 2 2" xfId="2805" xr:uid="{79E03964-2C4A-4153-8F79-BD07F6F8A1BB}"/>
    <cellStyle name="Total 4 3" xfId="2664" xr:uid="{E0D47CFC-AC0C-4CE8-B098-6E493901ED32}"/>
    <cellStyle name="Total 4 3 2" xfId="2806" xr:uid="{C5D7FD8C-DAE3-43FD-9EEC-DE01CE0AF9FF}"/>
    <cellStyle name="Total 4 4" xfId="2804" xr:uid="{53BFB7AC-54A9-4703-A904-B4599ACA4879}"/>
    <cellStyle name="Total 4_Analisis Costo Directo (version 2)" xfId="2665" xr:uid="{3077EB62-E0AD-42AE-9DBB-8E1F89ED095F}"/>
    <cellStyle name="Total 5" xfId="2666" xr:uid="{B9A2F9A5-0102-46FC-B5CC-00ED6CA89C3F}"/>
    <cellStyle name="Total 5 2" xfId="2807" xr:uid="{212E751F-2D2D-4E54-A417-256A4DABA710}"/>
    <cellStyle name="TotalCurrency" xfId="2667" xr:uid="{237ADCCA-EB85-4911-89C7-19FD6F6826F8}"/>
    <cellStyle name="TotalNumbers" xfId="2668" xr:uid="{647035D2-7947-4E78-97F1-6ED54A49C47D}"/>
    <cellStyle name="Totals" xfId="2669" xr:uid="{48104FA5-8FA3-435F-A9F0-F944697E8F6C}"/>
    <cellStyle name="ubordinated Debt" xfId="2670" xr:uid="{8104E7CF-15C2-4E4C-8BB0-BE0198304F4A}"/>
    <cellStyle name="ubordinated Debt 2" xfId="2671" xr:uid="{DD67D80E-D6B5-4F9B-8682-283C0776EFD4}"/>
    <cellStyle name="ubordinated Debt 3" xfId="2672" xr:uid="{FC570B25-7E63-4F46-979F-34256C025C65}"/>
    <cellStyle name="Under Construction Flag" xfId="2673" xr:uid="{1EC76B3F-6DC6-4798-AC1F-5E32CBC6F6BE}"/>
    <cellStyle name="Underline_Double" xfId="2674" xr:uid="{86DFD6B5-4920-43FB-BC01-56CE1E4C06E9}"/>
    <cellStyle name="underlineHeading" xfId="2675" xr:uid="{68AAFECA-5021-42FB-981B-7932DED10213}"/>
    <cellStyle name="UserInstructions" xfId="2676" xr:uid="{B9E04BDF-9B4F-41F7-8E00-1C5AB6EFFC04}"/>
    <cellStyle name="Validation" xfId="2677" xr:uid="{029221AB-8A53-43E3-AE2B-4BA764429E7D}"/>
    <cellStyle name="Valuta_Cargo Forecast" xfId="2678" xr:uid="{8907F35A-BF0F-49A8-8891-FE6A944905CF}"/>
    <cellStyle name="Verificar Célula" xfId="2679" xr:uid="{BE07D4B2-DA2F-4010-AB01-51282135AE32}"/>
    <cellStyle name="Very Large" xfId="2680" xr:uid="{C1F0F095-1812-4659-9FA3-99B7784AF5C2}"/>
    <cellStyle name="Währung [0]_Compiling Utility Macros" xfId="2681" xr:uid="{6AE02E25-34A0-4C3D-A1C0-E1B431543F24}"/>
    <cellStyle name="Währung_Compiling Utility Macros" xfId="2682" xr:uid="{825FBA29-185B-4EC9-AF6C-6633961A54A4}"/>
    <cellStyle name="Warning Text 2" xfId="2683" xr:uid="{9D728BFC-8F0F-454E-8907-579407A83892}"/>
    <cellStyle name="WhiteCells" xfId="2684" xr:uid="{59A42E2B-5520-40FE-B0B5-77665D4656AB}"/>
    <cellStyle name="WingDing" xfId="2685" xr:uid="{9E2C3D64-BA82-4F5B-8CC2-84C45CF246E3}"/>
    <cellStyle name="WingDings" xfId="2686" xr:uid="{FB0FF1A9-19E0-4A24-A666-7E801DD7D4B6}"/>
    <cellStyle name="WIP" xfId="2687" xr:uid="{5169EC10-2FBB-4444-9E8F-70E272F7199A}"/>
    <cellStyle name="XComma" xfId="2688" xr:uid="{9A963E62-B122-4C46-8562-244679AE9BD6}"/>
    <cellStyle name="XComma 0.0" xfId="2689" xr:uid="{C3108756-4801-452A-924E-3F946DEEC7C5}"/>
    <cellStyle name="XComma 0.00" xfId="2690" xr:uid="{4269CEFE-DABD-4A2E-B136-08C3AD15F814}"/>
    <cellStyle name="XComma 0.000" xfId="2691" xr:uid="{469B3F9C-D41F-4E10-AFBE-1E97B65DB1AA}"/>
    <cellStyle name="XComma_5210 Aplicações de liquidez imediata Combined Leadsheet" xfId="2692" xr:uid="{710E7142-BC11-43C7-827B-9AF368FDEEE0}"/>
    <cellStyle name="XCurrency" xfId="2693" xr:uid="{2D792E08-8574-47CA-95D2-37A539AC104A}"/>
    <cellStyle name="XCurrency 0.0" xfId="2694" xr:uid="{313DFEA8-1331-4ABE-A8D3-C8912BE55D96}"/>
    <cellStyle name="XCurrency 0.00" xfId="2695" xr:uid="{014077A7-80C1-41AD-B1A9-549A6C7BF7AF}"/>
    <cellStyle name="XCurrency 0.000" xfId="2696" xr:uid="{484F15EC-F207-4976-BB69-6AC723374938}"/>
    <cellStyle name="XCurrency_5210 Aplicações de liquidez imediata Combined Leadsheet" xfId="2697" xr:uid="{0D3B476F-7011-4EA9-99AB-18C3FDE89DAF}"/>
    <cellStyle name="Year" xfId="2698" xr:uid="{E4E023BA-3DF4-4BC1-AE0F-D67698D878D7}"/>
    <cellStyle name="Year Estimates" xfId="2699" xr:uid="{86DCCAAD-F4CD-4BE6-AD43-963F54B6AC23}"/>
    <cellStyle name="Year Historicals" xfId="2700" xr:uid="{ADD65143-6D31-4D29-96A1-CFAF5361E287}"/>
    <cellStyle name="Βασικό_ΠΕΡΙΦΕΡΕΙΑΚΟΣ ΠΙΝΑΚΑΣ-95-2" xfId="2701" xr:uid="{0A434E79-EBCA-4047-B6FF-E3CC38E5C1A6}"/>
    <cellStyle name="똿떓죶Ø괻 [0.00]_laroux" xfId="2702" xr:uid="{E61A3269-6C81-4111-BD3F-203A5A24C57F}"/>
    <cellStyle name="똿떓죶Ø괻_laroux" xfId="2703" xr:uid="{E19118B6-BE29-4434-B218-4B85052BEF9F}"/>
    <cellStyle name="묮뎋 [0.00]_laroux" xfId="2704" xr:uid="{929EF861-CCDA-43B5-9629-20EFA3BAAE9B}"/>
    <cellStyle name="묮뎋_laroux" xfId="2705" xr:uid="{BD8501FC-B34B-4CEE-AD63-8E115764194E}"/>
    <cellStyle name="뷭?_laroux" xfId="2706" xr:uid="{5AA01BC1-755F-465C-BA6D-2780D974077C}"/>
    <cellStyle name="쉼표_´00 INV MEETING(SYS) 29-12" xfId="2707" xr:uid="{CB7FD35C-370B-424B-8966-B379D24AA68C}"/>
    <cellStyle name="콤마 [0]_95" xfId="2708" xr:uid="{9F1E4AD1-42A3-4A6D-9A02-4CF01F6AB032}"/>
    <cellStyle name="콤마_95" xfId="2709" xr:uid="{10A601A5-7123-4CBE-ABDF-FA136EBD44B5}"/>
    <cellStyle name="표준_´00 INV MEETING(SYS) 29-12" xfId="2710" xr:uid="{21C2BDD5-0198-414C-BDC4-47D37BDE697B}"/>
  </cellStyles>
  <dxfs count="0"/>
  <tableStyles count="0" defaultTableStyle="TableStyleMedium2" defaultPivotStyle="PivotStyleLight16"/>
  <colors>
    <mruColors>
      <color rgb="FFD44E2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5</xdr:row>
      <xdr:rowOff>66674</xdr:rowOff>
    </xdr:from>
    <xdr:to>
      <xdr:col>2</xdr:col>
      <xdr:colOff>5328</xdr:colOff>
      <xdr:row>22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A6563-6EA3-44E2-8EFB-18D6CF34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50" y="1438274"/>
          <a:ext cx="8850424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7079181</xdr:colOff>
      <xdr:row>23</xdr:row>
      <xdr:rowOff>176892</xdr:rowOff>
    </xdr:from>
    <xdr:to>
      <xdr:col>1</xdr:col>
      <xdr:colOff>8803361</xdr:colOff>
      <xdr:row>26</xdr:row>
      <xdr:rowOff>25405</xdr:rowOff>
    </xdr:to>
    <xdr:pic>
      <xdr:nvPicPr>
        <xdr:cNvPr id="5" name="Picture 4" descr="A picture containing font, graphics, graphic design, logo&#10;&#10;Description automatically generated">
          <a:extLst>
            <a:ext uri="{FF2B5EF4-FFF2-40B4-BE49-F238E27FC236}">
              <a16:creationId xmlns:a16="http://schemas.microsoft.com/office/drawing/2014/main" id="{E3F0FB8C-D0FB-7520-F871-0C33861B3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3610" y="4640035"/>
          <a:ext cx="1724180" cy="411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3">
      <a:dk1>
        <a:sysClr val="windowText" lastClr="000000"/>
      </a:dk1>
      <a:lt1>
        <a:sysClr val="window" lastClr="FFFFFF"/>
      </a:lt1>
      <a:dk2>
        <a:srgbClr val="01346B"/>
      </a:dk2>
      <a:lt2>
        <a:srgbClr val="4A94A6"/>
      </a:lt2>
      <a:accent1>
        <a:srgbClr val="878787"/>
      </a:accent1>
      <a:accent2>
        <a:srgbClr val="B0ACAC"/>
      </a:accent2>
      <a:accent3>
        <a:srgbClr val="D44E29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43167-9581-4E0E-AE14-19798F53A8E0}">
  <sheetPr>
    <tabColor theme="3"/>
  </sheetPr>
  <dimension ref="A1:C35"/>
  <sheetViews>
    <sheetView showGridLines="0" zoomScale="70" zoomScaleNormal="70" workbookViewId="0">
      <selection activeCell="B31" sqref="B31"/>
    </sheetView>
  </sheetViews>
  <sheetFormatPr baseColWidth="10" defaultColWidth="0" defaultRowHeight="15" zeroHeight="1"/>
  <cols>
    <col min="1" max="1" width="0.85546875" customWidth="1"/>
    <col min="2" max="2" width="132.5703125" customWidth="1"/>
    <col min="3" max="3" width="1.28515625" customWidth="1"/>
    <col min="4" max="16384" width="9.140625" hidden="1"/>
  </cols>
  <sheetData>
    <row r="1" spans="2:2" ht="5.25" customHeight="1"/>
    <row r="2" spans="2:2">
      <c r="B2" s="55" t="s">
        <v>35</v>
      </c>
    </row>
    <row r="3" spans="2:2" ht="26.25">
      <c r="B3" s="56" t="s">
        <v>36</v>
      </c>
    </row>
    <row r="4" spans="2:2" ht="15.75">
      <c r="B4" s="57" t="str">
        <f ca="1">PROPER(TEXT(TODAY(),"  mmmm, aaaa;@"))</f>
        <v xml:space="preserve">  Marzo, 2024</v>
      </c>
    </row>
    <row r="5" spans="2:2" ht="18">
      <c r="B5" s="58"/>
    </row>
    <row r="6" spans="2:2">
      <c r="B6" s="59"/>
    </row>
    <row r="7" spans="2:2">
      <c r="B7" s="60"/>
    </row>
    <row r="8" spans="2:2">
      <c r="B8" s="61"/>
    </row>
    <row r="9" spans="2:2">
      <c r="B9" s="60"/>
    </row>
    <row r="10" spans="2:2">
      <c r="B10" s="60"/>
    </row>
    <row r="11" spans="2:2">
      <c r="B11" s="61"/>
    </row>
    <row r="12" spans="2:2">
      <c r="B12" s="61"/>
    </row>
    <row r="13" spans="2:2">
      <c r="B13" s="61"/>
    </row>
    <row r="14" spans="2:2">
      <c r="B14" s="61"/>
    </row>
    <row r="15" spans="2:2">
      <c r="B15" s="61"/>
    </row>
    <row r="16" spans="2:2">
      <c r="B16" s="61"/>
    </row>
    <row r="17" spans="2:2">
      <c r="B17" s="61"/>
    </row>
    <row r="18" spans="2:2">
      <c r="B18" s="61"/>
    </row>
    <row r="19" spans="2:2">
      <c r="B19" s="61"/>
    </row>
    <row r="20" spans="2:2">
      <c r="B20" s="61"/>
    </row>
    <row r="21" spans="2:2">
      <c r="B21" s="61"/>
    </row>
    <row r="22" spans="2:2">
      <c r="B22" s="62"/>
    </row>
    <row r="23" spans="2:2" ht="10.5" customHeight="1">
      <c r="B23" s="62"/>
    </row>
    <row r="24" spans="2:2" ht="5.25" customHeight="1">
      <c r="B24" s="63"/>
    </row>
    <row r="25" spans="2:2">
      <c r="B25" s="64" t="s">
        <v>37</v>
      </c>
    </row>
    <row r="26" spans="2:2">
      <c r="B26" s="65" t="s">
        <v>74</v>
      </c>
    </row>
    <row r="27" spans="2:2">
      <c r="B27" s="66" t="s">
        <v>38</v>
      </c>
    </row>
    <row r="28" spans="2:2">
      <c r="B28" s="119" t="s">
        <v>70</v>
      </c>
    </row>
    <row r="29" spans="2:2">
      <c r="B29" s="66"/>
    </row>
    <row r="30" spans="2:2">
      <c r="B30" s="64" t="s">
        <v>39</v>
      </c>
    </row>
    <row r="31" spans="2:2" ht="165" customHeight="1">
      <c r="B31" s="148" t="s">
        <v>96</v>
      </c>
    </row>
    <row r="32" spans="2:2" ht="10.5" customHeight="1">
      <c r="B32" s="148"/>
    </row>
    <row r="33" spans="2:2" ht="60" hidden="1">
      <c r="B33" s="148" t="s">
        <v>94</v>
      </c>
    </row>
    <row r="34" spans="2:2" hidden="1">
      <c r="B34" s="148"/>
    </row>
    <row r="35" spans="2:2" ht="45" hidden="1">
      <c r="B35" s="148" t="s">
        <v>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C90E-3BFA-441F-B628-2F3CF7033EB8}">
  <sheetPr>
    <tabColor theme="2" tint="0.59999389629810485"/>
  </sheetPr>
  <dimension ref="A1:XFD175"/>
  <sheetViews>
    <sheetView showGridLines="0" zoomScale="70" zoomScaleNormal="70" workbookViewId="0">
      <pane xSplit="5" ySplit="4" topLeftCell="F5" activePane="bottomRight" state="frozen"/>
      <selection activeCell="B16" sqref="B16"/>
      <selection pane="topRight" activeCell="B16" sqref="B16"/>
      <selection pane="bottomLeft" activeCell="B16" sqref="B16"/>
      <selection pane="bottomRight" activeCell="B48" sqref="B48"/>
    </sheetView>
  </sheetViews>
  <sheetFormatPr baseColWidth="10" defaultColWidth="0" defaultRowHeight="15" zeroHeight="1"/>
  <cols>
    <col min="1" max="1" width="2.7109375" style="114" customWidth="1"/>
    <col min="2" max="2" width="55" style="115" customWidth="1"/>
    <col min="3" max="3" width="1.7109375" style="115" customWidth="1"/>
    <col min="4" max="4" width="19.85546875" style="115" bestFit="1" customWidth="1"/>
    <col min="5" max="5" width="1.7109375" style="115" customWidth="1"/>
    <col min="6" max="7" width="10.7109375" style="115" bestFit="1" customWidth="1"/>
    <col min="8" max="53" width="10.140625" style="115" bestFit="1" customWidth="1"/>
    <col min="54" max="54" width="2.42578125" style="115" customWidth="1"/>
    <col min="55" max="16384" width="0" style="115" hidden="1"/>
  </cols>
  <sheetData>
    <row r="1" spans="1:53 16384:16384" customFormat="1" ht="7.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</row>
    <row r="2" spans="1:53 16384:16384" s="83" customFormat="1" ht="27.95" customHeight="1">
      <c r="A2" s="84"/>
      <c r="B2" s="78" t="str" cm="1">
        <f t="array" aca="1" ref="B2" ca="1">"FIBRAeMX | "&amp;MID(CELL("filename",B2),FIND("]",CELL("filename",B2))+1,50)</f>
        <v>FIBRAeMX | Supuestos</v>
      </c>
      <c r="C2" s="79"/>
      <c r="D2" s="80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</row>
    <row r="3" spans="1:53 16384:16384" s="3" customFormat="1" ht="12.75">
      <c r="A3" s="85"/>
      <c r="B3" s="1"/>
      <c r="C3" s="2"/>
      <c r="D3" s="2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</row>
    <row r="4" spans="1:53 16384:16384" s="3" customFormat="1" ht="12.75">
      <c r="A4" s="85"/>
      <c r="B4" s="1"/>
      <c r="C4" s="2"/>
      <c r="D4" s="2"/>
      <c r="E4" s="4"/>
      <c r="F4" s="4">
        <v>2023</v>
      </c>
      <c r="G4" s="4">
        <v>2024</v>
      </c>
      <c r="H4" s="4">
        <v>2025</v>
      </c>
      <c r="I4" s="4">
        <v>2026</v>
      </c>
      <c r="J4" s="4">
        <v>2027</v>
      </c>
      <c r="K4" s="4">
        <v>2028</v>
      </c>
      <c r="L4" s="4">
        <v>2029</v>
      </c>
      <c r="M4" s="4">
        <v>2030</v>
      </c>
      <c r="N4" s="4">
        <v>2031</v>
      </c>
      <c r="O4" s="4">
        <v>2032</v>
      </c>
      <c r="P4" s="4">
        <v>2033</v>
      </c>
      <c r="Q4" s="4">
        <v>2034</v>
      </c>
      <c r="R4" s="4">
        <v>2035</v>
      </c>
      <c r="S4" s="4">
        <v>2036</v>
      </c>
      <c r="T4" s="4">
        <v>2037</v>
      </c>
      <c r="U4" s="4">
        <v>2038</v>
      </c>
      <c r="V4" s="4">
        <v>2039</v>
      </c>
      <c r="W4" s="4">
        <v>2040</v>
      </c>
      <c r="X4" s="4">
        <v>2041</v>
      </c>
      <c r="Y4" s="4">
        <v>2042</v>
      </c>
      <c r="Z4" s="4">
        <v>2043</v>
      </c>
      <c r="AA4" s="4">
        <v>2044</v>
      </c>
      <c r="AB4" s="4">
        <v>2045</v>
      </c>
      <c r="AC4" s="4">
        <v>2046</v>
      </c>
      <c r="AD4" s="4">
        <v>2047</v>
      </c>
      <c r="AE4" s="4">
        <v>2048</v>
      </c>
      <c r="AF4" s="4">
        <v>2049</v>
      </c>
      <c r="AG4" s="4">
        <v>2050</v>
      </c>
      <c r="AH4" s="4">
        <v>2051</v>
      </c>
      <c r="AI4" s="4">
        <v>2052</v>
      </c>
      <c r="AJ4" s="4">
        <v>2053</v>
      </c>
      <c r="AK4" s="4">
        <v>2054</v>
      </c>
      <c r="AL4" s="4">
        <v>2055</v>
      </c>
      <c r="AM4" s="4">
        <v>2056</v>
      </c>
      <c r="AN4" s="4">
        <v>2057</v>
      </c>
      <c r="AO4" s="4">
        <v>2058</v>
      </c>
      <c r="AP4" s="4">
        <v>2059</v>
      </c>
      <c r="AQ4" s="4">
        <v>2060</v>
      </c>
      <c r="AR4" s="4">
        <v>2061</v>
      </c>
      <c r="AS4" s="4">
        <v>2062</v>
      </c>
      <c r="AT4" s="4">
        <v>2063</v>
      </c>
      <c r="AU4" s="4">
        <v>2064</v>
      </c>
      <c r="AV4" s="4">
        <v>2065</v>
      </c>
      <c r="AW4" s="4">
        <v>2066</v>
      </c>
      <c r="AX4" s="4">
        <v>2067</v>
      </c>
      <c r="AY4" s="4">
        <v>2068</v>
      </c>
      <c r="AZ4" s="4">
        <v>2069</v>
      </c>
      <c r="BA4" s="4">
        <v>2070</v>
      </c>
    </row>
    <row r="5" spans="1:53 16384:16384" s="7" customFormat="1" ht="15" customHeight="1">
      <c r="A5" s="86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1:53 16384:16384" s="13" customFormat="1" ht="15" customHeight="1">
      <c r="A6" s="87" t="s">
        <v>3</v>
      </c>
      <c r="B6" s="11" t="s">
        <v>73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</row>
    <row r="7" spans="1:53 16384:16384" s="23" customFormat="1" ht="15" customHeight="1">
      <c r="A7" s="89"/>
      <c r="C7" s="49"/>
      <c r="D7" s="50"/>
      <c r="E7" s="49"/>
      <c r="F7" s="100"/>
      <c r="G7" s="40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</row>
    <row r="8" spans="1:53 16384:16384" s="23" customFormat="1" ht="15" customHeight="1">
      <c r="A8" s="89"/>
      <c r="B8" s="23" t="s">
        <v>28</v>
      </c>
      <c r="C8" s="49"/>
      <c r="D8" s="50" t="s">
        <v>29</v>
      </c>
      <c r="E8" s="49"/>
      <c r="F8" s="98">
        <v>45565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XFD8" s="46"/>
    </row>
    <row r="9" spans="1:53 16384:16384" s="23" customFormat="1" ht="15" customHeight="1">
      <c r="A9" s="89"/>
      <c r="B9" s="23" t="s">
        <v>30</v>
      </c>
      <c r="C9" s="49"/>
      <c r="D9" s="50" t="s">
        <v>31</v>
      </c>
      <c r="E9" s="49"/>
      <c r="F9" s="99">
        <v>1</v>
      </c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</row>
    <row r="10" spans="1:53 16384:16384" s="23" customFormat="1" ht="15" customHeight="1">
      <c r="A10" s="89"/>
      <c r="B10" s="23" t="s">
        <v>32</v>
      </c>
      <c r="C10" s="49"/>
      <c r="D10" s="50" t="s">
        <v>16</v>
      </c>
      <c r="E10" s="49"/>
      <c r="F10" s="100">
        <v>0.12</v>
      </c>
      <c r="G10" s="40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</row>
    <row r="11" spans="1:53 16384:16384" s="23" customFormat="1" ht="15" customHeight="1">
      <c r="A11" s="89"/>
      <c r="B11" s="23" t="s">
        <v>82</v>
      </c>
      <c r="C11" s="49"/>
      <c r="D11" s="22" t="s">
        <v>14</v>
      </c>
      <c r="E11" s="49"/>
      <c r="F11" s="25">
        <v>265.587334</v>
      </c>
      <c r="G11" s="40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</row>
    <row r="12" spans="1:53 16384:16384" s="23" customFormat="1" ht="15" customHeight="1">
      <c r="A12" s="89"/>
      <c r="B12" s="23" t="s">
        <v>83</v>
      </c>
      <c r="C12" s="49"/>
      <c r="D12" s="50" t="s">
        <v>84</v>
      </c>
      <c r="E12" s="49"/>
      <c r="F12" s="25">
        <v>26</v>
      </c>
      <c r="G12" s="40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</row>
    <row r="13" spans="1:53 16384:16384" s="23" customFormat="1" ht="15" customHeight="1">
      <c r="A13" s="89"/>
      <c r="C13" s="49"/>
      <c r="D13" s="50"/>
      <c r="E13" s="49"/>
      <c r="F13" s="100"/>
      <c r="G13" s="40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</row>
    <row r="14" spans="1:53 16384:16384" s="13" customFormat="1" ht="15" customHeight="1">
      <c r="A14" s="87" t="s">
        <v>3</v>
      </c>
      <c r="B14" s="11" t="s">
        <v>66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</row>
    <row r="15" spans="1:53 16384:16384" s="23" customFormat="1" ht="15" customHeight="1">
      <c r="A15" s="88"/>
      <c r="B15" s="21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</row>
    <row r="16" spans="1:53 16384:16384" s="23" customFormat="1" ht="15" customHeight="1">
      <c r="A16" s="89"/>
      <c r="B16" s="23" t="s">
        <v>10</v>
      </c>
      <c r="C16" s="49"/>
      <c r="D16" s="49"/>
      <c r="E16" s="49"/>
      <c r="F16" s="110">
        <v>4.8000000000000001E-2</v>
      </c>
      <c r="G16" s="110">
        <v>4.2000000000000003E-2</v>
      </c>
      <c r="H16" s="110">
        <v>0.04</v>
      </c>
      <c r="I16" s="110">
        <v>0.04</v>
      </c>
      <c r="J16" s="110">
        <v>0.04</v>
      </c>
      <c r="K16" s="110">
        <v>0.04</v>
      </c>
      <c r="L16" s="110">
        <v>0.04</v>
      </c>
      <c r="M16" s="110">
        <v>0.04</v>
      </c>
      <c r="N16" s="110">
        <v>0.04</v>
      </c>
      <c r="O16" s="110">
        <v>0.04</v>
      </c>
      <c r="P16" s="110">
        <v>0.04</v>
      </c>
      <c r="Q16" s="110">
        <v>0.04</v>
      </c>
      <c r="R16" s="110">
        <v>0.04</v>
      </c>
      <c r="S16" s="110">
        <v>0.04</v>
      </c>
      <c r="T16" s="110">
        <v>0.04</v>
      </c>
      <c r="U16" s="110">
        <v>0.04</v>
      </c>
      <c r="V16" s="110">
        <v>0.04</v>
      </c>
      <c r="W16" s="110">
        <v>0.04</v>
      </c>
      <c r="X16" s="110">
        <v>0.04</v>
      </c>
      <c r="Y16" s="110">
        <v>0.04</v>
      </c>
      <c r="Z16" s="110">
        <v>0.04</v>
      </c>
      <c r="AA16" s="110">
        <v>0.04</v>
      </c>
      <c r="AB16" s="110">
        <v>0.04</v>
      </c>
      <c r="AC16" s="110">
        <v>0.04</v>
      </c>
      <c r="AD16" s="110">
        <v>0.04</v>
      </c>
      <c r="AE16" s="110">
        <v>0.04</v>
      </c>
      <c r="AF16" s="110">
        <v>0.04</v>
      </c>
      <c r="AG16" s="110">
        <v>0.04</v>
      </c>
      <c r="AH16" s="110">
        <v>0.04</v>
      </c>
      <c r="AI16" s="110">
        <v>0.04</v>
      </c>
      <c r="AJ16" s="110">
        <v>0.04</v>
      </c>
      <c r="AK16" s="110">
        <v>0.04</v>
      </c>
      <c r="AL16" s="110">
        <v>0.04</v>
      </c>
      <c r="AM16" s="110">
        <v>0.04</v>
      </c>
      <c r="AN16" s="110">
        <v>0.04</v>
      </c>
      <c r="AO16" s="110">
        <v>0.04</v>
      </c>
      <c r="AP16" s="110">
        <v>0.04</v>
      </c>
      <c r="AQ16" s="110">
        <v>0.04</v>
      </c>
      <c r="AR16" s="110">
        <v>0.04</v>
      </c>
      <c r="AS16" s="110">
        <v>0.04</v>
      </c>
      <c r="AT16" s="110">
        <v>0.04</v>
      </c>
      <c r="AU16" s="110">
        <v>0.04</v>
      </c>
      <c r="AV16" s="110">
        <v>0.04</v>
      </c>
      <c r="AW16" s="110">
        <v>0.04</v>
      </c>
      <c r="AX16" s="110">
        <v>0.04</v>
      </c>
      <c r="AY16" s="110">
        <v>0.04</v>
      </c>
      <c r="AZ16" s="110">
        <v>0.04</v>
      </c>
      <c r="BA16" s="110">
        <v>0.04</v>
      </c>
    </row>
    <row r="17" spans="1:53"/>
    <row r="18" spans="1:53" s="13" customFormat="1" ht="15" customHeight="1">
      <c r="A18" s="87" t="s">
        <v>3</v>
      </c>
      <c r="B18" s="11" t="s">
        <v>53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</row>
    <row r="19" spans="1:53" s="23" customFormat="1" ht="15" customHeight="1">
      <c r="A19" s="89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</row>
    <row r="20" spans="1:53" s="23" customFormat="1" ht="15" customHeight="1">
      <c r="A20" s="89"/>
      <c r="B20" s="109" t="s">
        <v>71</v>
      </c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</row>
    <row r="21" spans="1:53" s="23" customFormat="1" ht="15" customHeight="1">
      <c r="A21" s="89"/>
      <c r="B21" s="23" t="s">
        <v>41</v>
      </c>
      <c r="C21" s="22"/>
      <c r="D21" s="22" t="s">
        <v>14</v>
      </c>
      <c r="E21" s="24"/>
      <c r="F21" s="25">
        <v>362.31460818367242</v>
      </c>
    </row>
    <row r="22" spans="1:53" s="23" customFormat="1" ht="15" customHeight="1">
      <c r="A22" s="89"/>
      <c r="B22" s="23" t="s">
        <v>42</v>
      </c>
      <c r="C22" s="22"/>
      <c r="D22" s="22" t="s">
        <v>14</v>
      </c>
      <c r="E22" s="24"/>
      <c r="F22" s="25">
        <v>106.412411925</v>
      </c>
    </row>
    <row r="23" spans="1:53" s="23" customFormat="1" ht="15" customHeight="1">
      <c r="A23" s="89"/>
      <c r="B23" s="23" t="s">
        <v>43</v>
      </c>
      <c r="C23" s="22"/>
      <c r="D23" s="22" t="s">
        <v>14</v>
      </c>
      <c r="E23" s="24"/>
      <c r="F23" s="25">
        <v>624.17573999999991</v>
      </c>
    </row>
    <row r="24" spans="1:53" s="23" customFormat="1" ht="15" customHeight="1">
      <c r="A24" s="89"/>
      <c r="B24" s="23" t="s">
        <v>44</v>
      </c>
      <c r="C24" s="22"/>
      <c r="D24" s="22" t="s">
        <v>14</v>
      </c>
      <c r="E24" s="24"/>
      <c r="F24" s="25">
        <v>410.22813719999999</v>
      </c>
    </row>
    <row r="25" spans="1:53" s="23" customFormat="1" ht="15" customHeight="1">
      <c r="A25" s="89"/>
      <c r="B25" s="23" t="s">
        <v>45</v>
      </c>
      <c r="C25" s="22"/>
      <c r="D25" s="22" t="s">
        <v>14</v>
      </c>
      <c r="E25" s="24"/>
      <c r="F25" s="25">
        <v>46.259346700000009</v>
      </c>
    </row>
    <row r="26" spans="1:53" s="23" customFormat="1" ht="15" customHeight="1">
      <c r="A26" s="89"/>
      <c r="B26" s="23" t="s">
        <v>46</v>
      </c>
      <c r="C26" s="22"/>
      <c r="D26" s="22" t="s">
        <v>14</v>
      </c>
      <c r="E26" s="24"/>
      <c r="F26" s="25">
        <v>106.337889</v>
      </c>
    </row>
    <row r="27" spans="1:53" s="23" customFormat="1" ht="15" customHeight="1">
      <c r="A27" s="89"/>
      <c r="B27" s="23" t="s">
        <v>47</v>
      </c>
      <c r="C27" s="22"/>
      <c r="D27" s="22" t="s">
        <v>14</v>
      </c>
      <c r="E27" s="24"/>
      <c r="F27" s="25">
        <v>72.736614299999999</v>
      </c>
    </row>
    <row r="28" spans="1:53" s="23" customFormat="1" ht="15" customHeight="1">
      <c r="A28" s="89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</row>
    <row r="29" spans="1:53" s="23" customFormat="1" ht="15" customHeight="1">
      <c r="A29" s="89"/>
      <c r="B29" s="109" t="s">
        <v>15</v>
      </c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</row>
    <row r="30" spans="1:53" s="33" customFormat="1" ht="15" customHeight="1">
      <c r="A30" s="90"/>
      <c r="B30" s="35" t="s">
        <v>55</v>
      </c>
      <c r="C30" s="29"/>
      <c r="D30" s="29" t="s">
        <v>16</v>
      </c>
      <c r="E30" s="30"/>
      <c r="F30" s="31"/>
      <c r="G30" s="32">
        <v>5.1735694789275311E-2</v>
      </c>
      <c r="H30" s="32">
        <v>4.8276777579010943E-2</v>
      </c>
      <c r="I30" s="32">
        <v>2.8144956899067042E-2</v>
      </c>
      <c r="J30" s="32">
        <v>2.7807904801351979E-2</v>
      </c>
      <c r="K30" s="32">
        <v>2.9581763929290572E-2</v>
      </c>
      <c r="L30" s="32">
        <v>2.3031467442762299E-2</v>
      </c>
      <c r="M30" s="32">
        <v>2.521423682756363E-2</v>
      </c>
      <c r="N30" s="32">
        <v>2.5058265155913473E-2</v>
      </c>
      <c r="O30" s="32">
        <v>2.6839550266443357E-2</v>
      </c>
      <c r="P30" s="32">
        <v>2.1471861664120739E-2</v>
      </c>
      <c r="Q30" s="32">
        <v>2.3279175391035967E-2</v>
      </c>
      <c r="R30" s="32">
        <v>2.2703178776635857E-2</v>
      </c>
      <c r="S30" s="32">
        <v>2.4663544730582521E-2</v>
      </c>
      <c r="T30" s="32">
        <v>1.8956829728443481E-2</v>
      </c>
      <c r="U30" s="32">
        <v>2.1352342614338493E-2</v>
      </c>
      <c r="V30" s="32">
        <v>2.0828640491229677E-2</v>
      </c>
      <c r="W30" s="32">
        <v>2.3151515223781338E-2</v>
      </c>
      <c r="X30" s="32">
        <v>1.7403291887164052E-2</v>
      </c>
      <c r="Y30" s="32">
        <v>1.9767065139134843E-2</v>
      </c>
      <c r="Z30" s="32">
        <v>1.9192124497258156E-2</v>
      </c>
      <c r="AA30" s="32">
        <v>2.1525802342949873E-2</v>
      </c>
      <c r="AB30" s="32">
        <v>1.5893929486230585E-2</v>
      </c>
      <c r="AC30" s="32">
        <v>1.8198180396295394E-2</v>
      </c>
      <c r="AD30" s="32">
        <v>1.7845521063350578E-2</v>
      </c>
      <c r="AE30" s="32">
        <v>2.0080257906822663E-2</v>
      </c>
      <c r="AF30" s="32">
        <v>1.4608732724253004E-2</v>
      </c>
      <c r="AG30" s="32">
        <v>-0.25172162472111181</v>
      </c>
      <c r="AH30" s="32">
        <v>-0.40718187434313424</v>
      </c>
      <c r="AI30" s="32">
        <v>-0.68969781910418937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</row>
    <row r="31" spans="1:53" s="33" customFormat="1" ht="15" customHeight="1">
      <c r="A31" s="90"/>
      <c r="B31" s="35" t="s">
        <v>56</v>
      </c>
      <c r="C31" s="29"/>
      <c r="D31" s="29" t="s">
        <v>16</v>
      </c>
      <c r="E31" s="30"/>
      <c r="F31" s="31"/>
      <c r="G31" s="32">
        <v>2.480762864310937E-2</v>
      </c>
      <c r="H31" s="32">
        <v>1.7389039821330332E-2</v>
      </c>
      <c r="I31" s="32">
        <v>1.9800980890288811E-2</v>
      </c>
      <c r="J31" s="32">
        <v>1.9610930698289453E-2</v>
      </c>
      <c r="K31" s="32">
        <v>2.3128698613099186E-2</v>
      </c>
      <c r="L31" s="32">
        <v>1.6502305761530556E-2</v>
      </c>
      <c r="M31" s="32">
        <v>1.719131243045724E-2</v>
      </c>
      <c r="N31" s="32">
        <v>5.4220120527953775E-2</v>
      </c>
      <c r="O31" s="32">
        <v>2.0003132274130753E-2</v>
      </c>
      <c r="P31" s="32">
        <v>1.4277834399925915E-2</v>
      </c>
      <c r="Q31" s="32">
        <v>3.1118396886465449E-2</v>
      </c>
      <c r="R31" s="32">
        <v>1.664075879966509E-2</v>
      </c>
      <c r="S31" s="32">
        <v>1.9785838191831662E-2</v>
      </c>
      <c r="T31" s="32">
        <v>1.3053900713643429E-2</v>
      </c>
      <c r="U31" s="32">
        <v>1.5233292760591821E-2</v>
      </c>
      <c r="V31" s="32">
        <v>1.5513876499717583E-2</v>
      </c>
      <c r="W31" s="32">
        <v>1.6879414523812031E-2</v>
      </c>
      <c r="X31" s="32">
        <v>1.1666073068283156E-2</v>
      </c>
      <c r="Y31" s="32">
        <v>1.4290762976150839E-2</v>
      </c>
      <c r="Z31" s="32">
        <v>1.4256946214232125E-2</v>
      </c>
      <c r="AA31" s="32">
        <v>1.760925400849489E-2</v>
      </c>
      <c r="AB31" s="32">
        <v>1.1539602132248916E-2</v>
      </c>
      <c r="AC31" s="32">
        <v>1.3367704210089038E-2</v>
      </c>
      <c r="AD31" s="32">
        <v>1.3337597747979713E-2</v>
      </c>
      <c r="AE31" s="32">
        <v>1.5146309076139008E-2</v>
      </c>
      <c r="AF31" s="32">
        <v>1.1455749628782597E-2</v>
      </c>
      <c r="AG31" s="32">
        <v>1.321508190598597E-2</v>
      </c>
      <c r="AH31" s="32">
        <v>1.2828227759533295E-2</v>
      </c>
      <c r="AI31" s="32">
        <v>1.4536839051656703E-2</v>
      </c>
      <c r="AJ31" s="32">
        <v>9.5912134857887299E-3</v>
      </c>
      <c r="AK31" s="32">
        <v>1.3207631517303753E-2</v>
      </c>
      <c r="AL31" s="32">
        <v>1.2380294720697682E-2</v>
      </c>
      <c r="AM31" s="32">
        <v>1.4532838679591542E-2</v>
      </c>
      <c r="AN31" s="32">
        <v>9.7130024394060932E-3</v>
      </c>
      <c r="AO31" s="32">
        <v>1.200571403128281E-2</v>
      </c>
      <c r="AP31" s="32">
        <v>1.1652757300727457E-2</v>
      </c>
      <c r="AQ31" s="32">
        <v>1.3974092211105571E-2</v>
      </c>
      <c r="AR31" s="32">
        <v>9.1536178619844311E-3</v>
      </c>
      <c r="AS31" s="32">
        <v>1.1278794383940305E-2</v>
      </c>
      <c r="AT31" s="32">
        <v>1.1043374427150088E-2</v>
      </c>
      <c r="AU31" s="32">
        <v>-0.93324420275949616</v>
      </c>
      <c r="AV31" s="27"/>
      <c r="AW31" s="27"/>
      <c r="AX31" s="27"/>
      <c r="AY31" s="27"/>
      <c r="AZ31" s="27"/>
      <c r="BA31" s="27"/>
    </row>
    <row r="32" spans="1:53" s="33" customFormat="1" ht="15" customHeight="1">
      <c r="A32" s="90"/>
      <c r="B32" s="35" t="s">
        <v>57</v>
      </c>
      <c r="C32" s="29"/>
      <c r="D32" s="29" t="s">
        <v>16</v>
      </c>
      <c r="E32" s="30"/>
      <c r="F32" s="31"/>
      <c r="G32" s="32">
        <v>3.0243004603231372E-2</v>
      </c>
      <c r="H32" s="32">
        <v>2.3219421621187619E-2</v>
      </c>
      <c r="I32" s="32">
        <v>2.5516003987665181E-2</v>
      </c>
      <c r="J32" s="32">
        <v>2.4672960288106172E-2</v>
      </c>
      <c r="K32" s="32">
        <v>2.7632787227997335E-2</v>
      </c>
      <c r="L32" s="32">
        <v>2.0834267092177283E-2</v>
      </c>
      <c r="M32" s="32">
        <v>2.2865511732687471E-2</v>
      </c>
      <c r="N32" s="32">
        <v>2.3254718260329543E-2</v>
      </c>
      <c r="O32" s="32">
        <v>2.4542627800417494E-2</v>
      </c>
      <c r="P32" s="32">
        <v>1.9308756457517617E-2</v>
      </c>
      <c r="Q32" s="32">
        <v>2.1694347323445662E-2</v>
      </c>
      <c r="R32" s="32">
        <v>-0.64812486547425641</v>
      </c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</row>
    <row r="33" spans="1:53" s="33" customFormat="1" ht="15" customHeight="1">
      <c r="A33" s="90"/>
      <c r="B33" s="35" t="s">
        <v>58</v>
      </c>
      <c r="C33" s="29"/>
      <c r="D33" s="29" t="s">
        <v>16</v>
      </c>
      <c r="E33" s="30"/>
      <c r="F33" s="31"/>
      <c r="G33" s="32">
        <v>2.4148754365555636E-2</v>
      </c>
      <c r="H33" s="32">
        <v>4.9038958739609395E-2</v>
      </c>
      <c r="I33" s="32">
        <v>3.0139112562916681E-2</v>
      </c>
      <c r="J33" s="32">
        <v>1.1962122837485545E-3</v>
      </c>
      <c r="K33" s="32">
        <v>2.5231771080620469E-2</v>
      </c>
      <c r="L33" s="32">
        <v>2.1448609266508933E-2</v>
      </c>
      <c r="M33" s="32">
        <v>2.6374962639674981E-2</v>
      </c>
      <c r="N33" s="32">
        <v>2.5903304212647527E-2</v>
      </c>
      <c r="O33" s="32">
        <v>2.9851427250367379E-2</v>
      </c>
      <c r="P33" s="32">
        <v>2.555546687738075E-2</v>
      </c>
      <c r="Q33" s="32">
        <v>2.7329376360852642E-2</v>
      </c>
      <c r="R33" s="32">
        <v>2.644288049954624E-2</v>
      </c>
      <c r="S33" s="32">
        <v>2.8174072519992599E-2</v>
      </c>
      <c r="T33" s="32">
        <v>2.5503078510760835E-2</v>
      </c>
      <c r="U33" s="32">
        <v>2.5322183550565702E-2</v>
      </c>
      <c r="V33" s="32">
        <v>2.5600819787531703E-2</v>
      </c>
      <c r="W33" s="32">
        <v>2.7135704533336691E-2</v>
      </c>
      <c r="X33" s="32">
        <v>2.1808760317834075E-2</v>
      </c>
      <c r="Y33" s="32">
        <v>2.4285767193423569E-2</v>
      </c>
      <c r="Z33" s="32">
        <v>2.2444264875649544E-2</v>
      </c>
      <c r="AA33" s="32">
        <v>2.5105097211147509E-2</v>
      </c>
      <c r="AB33" s="32">
        <v>1.9062809024692262E-2</v>
      </c>
      <c r="AC33" s="32">
        <v>2.1370276903246888E-2</v>
      </c>
      <c r="AD33" s="32">
        <v>2.0653237194533158E-2</v>
      </c>
      <c r="AE33" s="32">
        <v>2.3956940061260257E-2</v>
      </c>
      <c r="AF33" s="32">
        <v>1.9325163163607773E-2</v>
      </c>
      <c r="AG33" s="32">
        <v>-6.1550047057420287E-2</v>
      </c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</row>
    <row r="34" spans="1:53" s="33" customFormat="1" ht="15" customHeight="1">
      <c r="A34" s="90"/>
      <c r="B34" s="35" t="s">
        <v>59</v>
      </c>
      <c r="C34" s="29"/>
      <c r="D34" s="29" t="s">
        <v>16</v>
      </c>
      <c r="E34" s="30"/>
      <c r="F34" s="31"/>
      <c r="G34" s="32">
        <v>0.26575434951391319</v>
      </c>
      <c r="H34" s="32">
        <v>6.5341713176756411E-3</v>
      </c>
      <c r="I34" s="32">
        <v>1.6979439583652889E-2</v>
      </c>
      <c r="J34" s="32">
        <v>1.7078529501118656E-2</v>
      </c>
      <c r="K34" s="32">
        <v>1.7941445552204227E-2</v>
      </c>
      <c r="L34" s="32">
        <v>1.2280109818693541E-2</v>
      </c>
      <c r="M34" s="32">
        <v>1.4448909437465796E-2</v>
      </c>
      <c r="N34" s="32">
        <v>1.8727065389397168E-2</v>
      </c>
      <c r="O34" s="32">
        <v>1.8722021473106087E-2</v>
      </c>
      <c r="P34" s="32">
        <v>1.2032090215572167E-2</v>
      </c>
      <c r="Q34" s="32">
        <v>-0.65512123257776644</v>
      </c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</row>
    <row r="35" spans="1:53" s="33" customFormat="1" ht="15" customHeight="1">
      <c r="A35" s="90"/>
      <c r="B35" s="35" t="s">
        <v>60</v>
      </c>
      <c r="C35" s="29"/>
      <c r="D35" s="29" t="s">
        <v>16</v>
      </c>
      <c r="E35" s="30"/>
      <c r="F35" s="34"/>
      <c r="G35" s="32">
        <v>4.7972154674524869E-3</v>
      </c>
      <c r="H35" s="32">
        <v>4.9856483399747686E-2</v>
      </c>
      <c r="I35" s="32">
        <v>2.4519110239920705E-2</v>
      </c>
      <c r="J35" s="32">
        <v>2.7428237302122849E-2</v>
      </c>
      <c r="K35" s="32">
        <v>3.7429048854937808E-2</v>
      </c>
      <c r="L35" s="32">
        <v>2.7118309549626352E-2</v>
      </c>
      <c r="M35" s="32">
        <v>3.626559591288836E-2</v>
      </c>
      <c r="N35" s="32">
        <v>3.8950903726598041E-2</v>
      </c>
      <c r="O35" s="32">
        <v>3.6374127356751718E-2</v>
      </c>
      <c r="P35" s="32">
        <v>3.2388413415711304E-2</v>
      </c>
      <c r="Q35" s="32">
        <v>2.8732943234756503E-2</v>
      </c>
      <c r="R35" s="32">
        <v>3.4537662727890606E-2</v>
      </c>
      <c r="S35" s="32">
        <v>3.0460531369891575E-2</v>
      </c>
      <c r="T35" s="32">
        <v>2.5966796535983105E-2</v>
      </c>
      <c r="U35" s="32">
        <v>3.0186243696162629E-2</v>
      </c>
      <c r="V35" s="32">
        <v>3.3525473372263193E-2</v>
      </c>
      <c r="W35" s="32">
        <v>3.0666905020989788E-2</v>
      </c>
      <c r="X35" s="32">
        <v>3.1981217782537819E-2</v>
      </c>
      <c r="Y35" s="32">
        <v>2.1619929202232768E-2</v>
      </c>
      <c r="Z35" s="32">
        <v>2.9350702882559698E-2</v>
      </c>
      <c r="AA35" s="32">
        <v>2.6362723451759384E-2</v>
      </c>
      <c r="AB35" s="32">
        <v>2.3789867858956759E-2</v>
      </c>
      <c r="AC35" s="32">
        <v>2.4724887618787772E-2</v>
      </c>
      <c r="AD35" s="32">
        <v>-0.39091424248174511</v>
      </c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</row>
    <row r="36" spans="1:53" s="33" customFormat="1" ht="15" customHeight="1">
      <c r="A36" s="91"/>
      <c r="B36" s="35" t="s">
        <v>61</v>
      </c>
      <c r="C36" s="29"/>
      <c r="D36" s="29" t="s">
        <v>16</v>
      </c>
      <c r="F36" s="34"/>
      <c r="G36" s="32">
        <v>5.7647453406861837E-2</v>
      </c>
      <c r="H36" s="32">
        <v>6.4896345771679798E-2</v>
      </c>
      <c r="I36" s="32">
        <v>3.0266674936821225E-2</v>
      </c>
      <c r="J36" s="32">
        <v>2.685609513491638E-2</v>
      </c>
      <c r="K36" s="32">
        <v>3.1750093952888525E-2</v>
      </c>
      <c r="L36" s="32">
        <v>2.6398854342981171E-2</v>
      </c>
      <c r="M36" s="32">
        <v>2.7578849415618389E-2</v>
      </c>
      <c r="N36" s="32">
        <v>2.5129987147854083E-2</v>
      </c>
      <c r="O36" s="32">
        <v>2.7696956296331177E-2</v>
      </c>
      <c r="P36" s="32">
        <v>2.5563391755730525E-2</v>
      </c>
      <c r="Q36" s="32">
        <v>2.6688177168503247E-2</v>
      </c>
      <c r="R36" s="32">
        <v>2.4997047021892094E-2</v>
      </c>
      <c r="S36" s="32">
        <v>2.6273330035548881E-2</v>
      </c>
      <c r="T36" s="32">
        <v>2.1242784480154597E-2</v>
      </c>
      <c r="U36" s="32">
        <v>2.5778281041493267E-2</v>
      </c>
      <c r="V36" s="32">
        <v>2.2166392765709642E-2</v>
      </c>
      <c r="W36" s="32">
        <v>2.4978910161451928E-2</v>
      </c>
      <c r="X36" s="32">
        <v>2.0075075182769186E-2</v>
      </c>
      <c r="Y36" s="32">
        <v>2.1811785219126856E-2</v>
      </c>
      <c r="Z36" s="32">
        <v>1.9598248944421748E-2</v>
      </c>
      <c r="AA36" s="32">
        <v>2.1622904576388713E-2</v>
      </c>
      <c r="AB36" s="32">
        <v>1.6819875053801114E-2</v>
      </c>
      <c r="AC36" s="32">
        <v>1.9141232696601618E-2</v>
      </c>
      <c r="AD36" s="32">
        <v>2.1047195173084843E-2</v>
      </c>
      <c r="AE36" s="32">
        <v>1.9239986070662241E-2</v>
      </c>
      <c r="AF36" s="32">
        <v>1.6640212843995972E-2</v>
      </c>
      <c r="AG36" s="32">
        <v>1.8060541064656821E-2</v>
      </c>
      <c r="AH36" s="32">
        <v>1.7832646723848766E-2</v>
      </c>
      <c r="AI36" s="32">
        <v>2.0571832978743876E-2</v>
      </c>
      <c r="AJ36" s="32">
        <v>1.6461688065710911E-2</v>
      </c>
      <c r="AK36" s="32">
        <v>-0.95222783591500315</v>
      </c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</row>
    <row r="37" spans="1:53" s="33" customFormat="1" ht="15" customHeight="1">
      <c r="A37" s="91"/>
      <c r="B37" s="28"/>
      <c r="C37" s="29"/>
      <c r="D37" s="29"/>
      <c r="F37" s="34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</row>
    <row r="38" spans="1:53" s="23" customFormat="1" ht="15" customHeight="1">
      <c r="A38" s="92"/>
      <c r="B38" s="35" t="s">
        <v>54</v>
      </c>
      <c r="C38" s="22"/>
      <c r="D38" s="22" t="s">
        <v>14</v>
      </c>
      <c r="F38" s="25">
        <v>141.78465279880723</v>
      </c>
      <c r="G38" s="36">
        <v>141.05836639521385</v>
      </c>
      <c r="H38" s="36">
        <v>140.86878549809845</v>
      </c>
      <c r="I38" s="36">
        <v>140.93139793683912</v>
      </c>
      <c r="J38" s="36">
        <v>140.97676530439938</v>
      </c>
      <c r="K38" s="36">
        <v>141.0061215227654</v>
      </c>
      <c r="L38" s="36">
        <v>141.02063110730782</v>
      </c>
      <c r="M38" s="36">
        <v>141.0213926804237</v>
      </c>
      <c r="N38" s="36">
        <v>84.927115320983688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53" s="23" customFormat="1" ht="15" customHeight="1">
      <c r="A39" s="92"/>
      <c r="B39" s="35"/>
      <c r="C39" s="22"/>
      <c r="D39" s="22"/>
      <c r="F39" s="25"/>
      <c r="G39" s="36"/>
      <c r="H39" s="36"/>
      <c r="I39" s="36"/>
      <c r="J39" s="36"/>
      <c r="K39" s="36"/>
      <c r="L39" s="36"/>
      <c r="M39" s="36"/>
      <c r="N39" s="36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53" s="13" customFormat="1" ht="15" customHeight="1">
      <c r="A40" s="87" t="s">
        <v>3</v>
      </c>
      <c r="B40" s="11" t="s">
        <v>76</v>
      </c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s="33" customFormat="1" ht="15" customHeight="1">
      <c r="A41" s="91"/>
      <c r="B41" s="28"/>
      <c r="C41" s="29"/>
      <c r="D41" s="29"/>
      <c r="F41" s="34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</row>
    <row r="42" spans="1:53" s="23" customFormat="1" ht="15" customHeight="1">
      <c r="A42" s="89"/>
      <c r="B42" s="35" t="s">
        <v>67</v>
      </c>
      <c r="D42" s="22" t="s">
        <v>14</v>
      </c>
      <c r="F42" s="25">
        <v>-176.31782003293438</v>
      </c>
      <c r="G42" s="25">
        <v>-329.62278478558227</v>
      </c>
      <c r="H42" s="25">
        <v>-283.78892754965773</v>
      </c>
      <c r="I42" s="25">
        <v>-185.63253272863599</v>
      </c>
      <c r="J42" s="25">
        <v>-190.86140826459237</v>
      </c>
      <c r="K42" s="25">
        <v>-371.95811583238674</v>
      </c>
      <c r="L42" s="25">
        <v>-326.64785497611075</v>
      </c>
      <c r="M42" s="25">
        <v>-366.24397348654207</v>
      </c>
      <c r="N42" s="25">
        <v>-289.16739994360705</v>
      </c>
      <c r="O42" s="25">
        <v>-373.0458099558723</v>
      </c>
      <c r="P42" s="25">
        <v>-357.75718513113515</v>
      </c>
      <c r="Q42" s="25">
        <v>-326.12074625294122</v>
      </c>
      <c r="R42" s="25">
        <v>-63.911980280029091</v>
      </c>
      <c r="S42" s="25">
        <v>-116.85259922356825</v>
      </c>
      <c r="T42" s="25">
        <v>-95.487297566743749</v>
      </c>
      <c r="U42" s="25">
        <v>-95.788518491122929</v>
      </c>
      <c r="V42" s="25">
        <v>-99.216191883510248</v>
      </c>
      <c r="W42" s="25">
        <v>-152.63616779068775</v>
      </c>
      <c r="X42" s="25">
        <v>-131.02990842391145</v>
      </c>
      <c r="Y42" s="25">
        <v>-190.13954031234576</v>
      </c>
      <c r="Z42" s="25">
        <v>-178.82736943115867</v>
      </c>
      <c r="AA42" s="25">
        <v>-153.06652997454074</v>
      </c>
      <c r="AB42" s="25">
        <v>-105.46975087582317</v>
      </c>
      <c r="AC42" s="25">
        <v>-165.92664033912109</v>
      </c>
      <c r="AD42" s="25">
        <v>-80.798601470195507</v>
      </c>
      <c r="AE42" s="25">
        <v>-104.78472307996424</v>
      </c>
      <c r="AF42" s="25">
        <v>-70.584952290811387</v>
      </c>
      <c r="AG42" s="25">
        <v>-50.987514970189565</v>
      </c>
      <c r="AH42" s="25">
        <v>-30.220478335570075</v>
      </c>
      <c r="AI42" s="25">
        <v>-20.669313957348777</v>
      </c>
      <c r="AJ42" s="25">
        <v>-9.9994252622362332</v>
      </c>
      <c r="AK42" s="25">
        <v>-8.4847917252344605</v>
      </c>
      <c r="AL42" s="25">
        <v>-8.4263942764233981</v>
      </c>
      <c r="AM42" s="25">
        <v>-17.418661028430098</v>
      </c>
      <c r="AN42" s="25">
        <v>-22.35502460491583</v>
      </c>
      <c r="AO42" s="25">
        <v>-12.748480033308269</v>
      </c>
      <c r="AP42" s="25">
        <v>-5.4246809009026329</v>
      </c>
      <c r="AQ42" s="25">
        <v>-5.4246809009026338</v>
      </c>
      <c r="AR42" s="25">
        <v>-12.054084298896855</v>
      </c>
      <c r="AS42" s="25">
        <v>-9.3650660438949203</v>
      </c>
      <c r="AT42" s="25">
        <v>-0.70661522877644611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</row>
    <row r="43" spans="1:53" s="23" customFormat="1" ht="15" customHeight="1">
      <c r="A43" s="89"/>
      <c r="B43" s="35" t="s">
        <v>68</v>
      </c>
      <c r="D43" s="22" t="s">
        <v>14</v>
      </c>
      <c r="F43" s="25">
        <v>-396.40562166635834</v>
      </c>
      <c r="G43" s="25">
        <v>-227.12287822952317</v>
      </c>
      <c r="H43" s="25">
        <v>-61.422343048451367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</row>
    <row r="44" spans="1:53" s="23" customFormat="1" ht="15" customHeight="1">
      <c r="A44" s="89"/>
      <c r="B44" s="35"/>
      <c r="D44" s="22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</row>
    <row r="45" spans="1:53" s="23" customFormat="1" ht="15" customHeight="1">
      <c r="A45" s="89"/>
      <c r="B45" s="35" t="s">
        <v>69</v>
      </c>
      <c r="D45" s="22" t="s">
        <v>16</v>
      </c>
      <c r="F45" s="32">
        <v>4.7777780241177667E-3</v>
      </c>
      <c r="G45" s="32">
        <v>4.9329712220486585E-3</v>
      </c>
      <c r="H45" s="32">
        <v>4.9688806529314773E-3</v>
      </c>
      <c r="I45" s="32">
        <v>4.9783885917790713E-3</v>
      </c>
      <c r="J45" s="32">
        <v>4.9894144526347753E-3</v>
      </c>
      <c r="K45" s="32">
        <v>4.9948769590637526E-3</v>
      </c>
      <c r="L45" s="32">
        <v>5.0130719915220502E-3</v>
      </c>
      <c r="M45" s="32">
        <v>5.0138489617313669E-3</v>
      </c>
      <c r="N45" s="32">
        <v>5.1621427730450279E-3</v>
      </c>
      <c r="O45" s="32">
        <v>5.3604055038234712E-3</v>
      </c>
      <c r="P45" s="32">
        <v>5.3684976765158996E-3</v>
      </c>
      <c r="Q45" s="32">
        <v>5.3737315089910634E-3</v>
      </c>
      <c r="R45" s="32">
        <v>7.859568508608512E-3</v>
      </c>
      <c r="S45" s="32">
        <v>5.7534368640992789E-3</v>
      </c>
      <c r="T45" s="32">
        <v>5.7432747687192823E-3</v>
      </c>
      <c r="U45" s="32">
        <v>5.7418856454940562E-3</v>
      </c>
      <c r="V45" s="32">
        <v>5.7397829696819716E-3</v>
      </c>
      <c r="W45" s="32">
        <v>5.7355861847950169E-3</v>
      </c>
      <c r="X45" s="32">
        <v>5.7345350019039438E-3</v>
      </c>
      <c r="Y45" s="32">
        <v>5.7345272779789399E-3</v>
      </c>
      <c r="Z45" s="32">
        <v>5.7341010804426206E-3</v>
      </c>
      <c r="AA45" s="32">
        <v>5.7340501550380858E-3</v>
      </c>
      <c r="AB45" s="32">
        <v>5.733673406223062E-3</v>
      </c>
      <c r="AC45" s="32">
        <v>5.7334252914032352E-3</v>
      </c>
      <c r="AD45" s="32">
        <v>5.7630413631561449E-3</v>
      </c>
      <c r="AE45" s="32">
        <v>5.8115920210011539E-3</v>
      </c>
      <c r="AF45" s="32">
        <v>5.8105387108487536E-3</v>
      </c>
      <c r="AG45" s="32">
        <v>5.9375971769042258E-3</v>
      </c>
      <c r="AH45" s="32">
        <v>7.3928272432836183E-3</v>
      </c>
      <c r="AI45" s="32">
        <v>6.0936047628908563E-3</v>
      </c>
      <c r="AJ45" s="32">
        <v>5.0000000000000001E-3</v>
      </c>
      <c r="AK45" s="32">
        <v>5.0000000000000001E-3</v>
      </c>
      <c r="AL45" s="32">
        <v>5.0000000000000001E-3</v>
      </c>
      <c r="AM45" s="32">
        <v>5.000000000000001E-3</v>
      </c>
      <c r="AN45" s="32">
        <v>5.0000000000000001E-3</v>
      </c>
      <c r="AO45" s="32">
        <v>5.0000000000000001E-3</v>
      </c>
      <c r="AP45" s="32">
        <v>4.9999999999999992E-3</v>
      </c>
      <c r="AQ45" s="32">
        <v>5.0000000000000018E-3</v>
      </c>
      <c r="AR45" s="32">
        <v>5.000000000000001E-3</v>
      </c>
      <c r="AS45" s="32">
        <v>5.000000000000001E-3</v>
      </c>
      <c r="AT45" s="32">
        <v>4.9999999999999992E-3</v>
      </c>
      <c r="AU45" s="32">
        <v>5.000000000000001E-3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</row>
    <row r="46" spans="1:53" s="23" customFormat="1" ht="15" customHeight="1">
      <c r="A46" s="89"/>
      <c r="B46" s="35" t="s">
        <v>19</v>
      </c>
      <c r="D46" s="22" t="s">
        <v>16</v>
      </c>
      <c r="F46" s="32">
        <v>0.15618116061795798</v>
      </c>
      <c r="G46" s="32">
        <v>0.15233315587968432</v>
      </c>
      <c r="H46" s="32">
        <v>0.14718009985807176</v>
      </c>
      <c r="I46" s="32">
        <v>0.14363612952255717</v>
      </c>
      <c r="J46" s="32">
        <v>0.14110869397651535</v>
      </c>
      <c r="K46" s="32">
        <v>0.1375811883481565</v>
      </c>
      <c r="L46" s="32">
        <v>0.1344128990140083</v>
      </c>
      <c r="M46" s="32">
        <v>0.13095020828780596</v>
      </c>
      <c r="N46" s="32">
        <v>0.13053588766165972</v>
      </c>
      <c r="O46" s="32">
        <v>0.13172534279438874</v>
      </c>
      <c r="P46" s="32">
        <v>0.12847874161145179</v>
      </c>
      <c r="Q46" s="32">
        <v>0.12359905115292358</v>
      </c>
      <c r="R46" s="32">
        <v>0.10618732256175414</v>
      </c>
      <c r="S46" s="32">
        <v>9.2383639114905686E-2</v>
      </c>
      <c r="T46" s="32">
        <v>9.0440674285128725E-2</v>
      </c>
      <c r="U46" s="32">
        <v>8.8391472604413296E-2</v>
      </c>
      <c r="V46" s="32">
        <v>8.6386549222426917E-2</v>
      </c>
      <c r="W46" s="32">
        <v>8.4305779296736882E-2</v>
      </c>
      <c r="X46" s="32">
        <v>8.2661052396003673E-2</v>
      </c>
      <c r="Y46" s="32">
        <v>8.0952787628759376E-2</v>
      </c>
      <c r="Z46" s="32">
        <v>7.9307699202240511E-2</v>
      </c>
      <c r="AA46" s="32">
        <v>7.7539950143558772E-2</v>
      </c>
      <c r="AB46" s="32">
        <v>7.6219959888979311E-2</v>
      </c>
      <c r="AC46" s="32">
        <v>7.476697719528369E-2</v>
      </c>
      <c r="AD46" s="32">
        <v>7.0536399589745863E-2</v>
      </c>
      <c r="AE46" s="32">
        <v>6.4163469777587814E-2</v>
      </c>
      <c r="AF46" s="32">
        <v>6.3140416027082508E-2</v>
      </c>
      <c r="AG46" s="32">
        <v>6.4237285195330118E-2</v>
      </c>
      <c r="AH46" s="32">
        <v>9.5952263041193364E-2</v>
      </c>
      <c r="AI46" s="32">
        <v>9.3040307130020844E-2</v>
      </c>
      <c r="AJ46" s="32">
        <v>8.9623791162289412E-2</v>
      </c>
      <c r="AK46" s="32">
        <v>9.2119161274378275E-2</v>
      </c>
      <c r="AL46" s="32">
        <v>9.089011815945483E-2</v>
      </c>
      <c r="AM46" s="32">
        <v>8.9787253543370305E-2</v>
      </c>
      <c r="AN46" s="32">
        <v>8.9121098452308714E-2</v>
      </c>
      <c r="AO46" s="32">
        <v>8.8259395922796219E-2</v>
      </c>
      <c r="AP46" s="32">
        <v>8.7436424481819541E-2</v>
      </c>
      <c r="AQ46" s="32">
        <v>8.6422713636956944E-2</v>
      </c>
      <c r="AR46" s="32">
        <v>8.5828669819746239E-2</v>
      </c>
      <c r="AS46" s="32">
        <v>8.5059452584742568E-2</v>
      </c>
      <c r="AT46" s="32">
        <v>8.4316618167050161E-2</v>
      </c>
      <c r="AU46" s="32">
        <v>9.4189481953464993E-2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</row>
    <row r="47" spans="1:53" s="23" customFormat="1" ht="15" customHeight="1">
      <c r="A47" s="89"/>
      <c r="B47" s="28"/>
      <c r="D47" s="2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</row>
    <row r="48" spans="1:53" s="23" customFormat="1" ht="15" customHeight="1">
      <c r="A48" s="89"/>
      <c r="B48" s="23" t="s">
        <v>62</v>
      </c>
      <c r="D48" s="22" t="s">
        <v>14</v>
      </c>
      <c r="F48" s="36">
        <v>-391.16177700750399</v>
      </c>
      <c r="G48" s="36">
        <v>-335.28630331254374</v>
      </c>
      <c r="H48" s="36">
        <v>-298.57107811811812</v>
      </c>
      <c r="I48" s="36">
        <v>-264.49878652029946</v>
      </c>
      <c r="J48" s="36">
        <v>-215.49575613460834</v>
      </c>
      <c r="K48" s="36">
        <v>-183.26042562070853</v>
      </c>
      <c r="L48" s="36">
        <v>-149.64353924408289</v>
      </c>
      <c r="M48" s="36">
        <v>-126.65205382012016</v>
      </c>
      <c r="N48" s="36">
        <v>-116.02813958336765</v>
      </c>
      <c r="O48" s="36">
        <v>-97.393111596383619</v>
      </c>
      <c r="P48" s="36">
        <v>-80.867896923433648</v>
      </c>
      <c r="Q48" s="36">
        <v>-60.392471337677847</v>
      </c>
      <c r="R48" s="36">
        <v>-71.18913017332649</v>
      </c>
      <c r="S48" s="36">
        <v>-67.322758287149895</v>
      </c>
      <c r="T48" s="36">
        <v>-52.97641483934683</v>
      </c>
      <c r="U48" s="36">
        <v>-36.909683457335007</v>
      </c>
      <c r="V48" s="36">
        <v>-20.799803513500176</v>
      </c>
      <c r="W48" s="36">
        <v>-4.2011626843621102</v>
      </c>
      <c r="X48" s="36">
        <v>14.30331848468294</v>
      </c>
      <c r="Y48" s="36">
        <v>26.312661326298318</v>
      </c>
      <c r="Z48" s="36">
        <v>36.976340562132556</v>
      </c>
      <c r="AA48" s="36">
        <v>49.241462769710928</v>
      </c>
      <c r="AB48" s="36">
        <v>59.35625627721214</v>
      </c>
      <c r="AC48" s="36">
        <v>69.753842367786348</v>
      </c>
      <c r="AD48" s="36">
        <v>80.580028517774451</v>
      </c>
      <c r="AE48" s="36">
        <v>86.830137139963725</v>
      </c>
      <c r="AF48" s="36">
        <v>91.478167789060649</v>
      </c>
      <c r="AG48" s="36">
        <v>93.325816693836245</v>
      </c>
      <c r="AH48" s="36">
        <v>18.58598230312645</v>
      </c>
      <c r="AI48" s="36">
        <v>9.8899877900582798</v>
      </c>
      <c r="AJ48" s="36">
        <v>0.76930226826198744</v>
      </c>
      <c r="AK48" s="36">
        <v>0.53134244515904738</v>
      </c>
      <c r="AL48" s="36">
        <v>0.46412879835948745</v>
      </c>
      <c r="AM48" s="36">
        <v>0.483746691723214</v>
      </c>
      <c r="AN48" s="36">
        <v>0.50423007035556566</v>
      </c>
      <c r="AO48" s="36">
        <v>0.52556123132664945</v>
      </c>
      <c r="AP48" s="36">
        <v>0.54779422326599425</v>
      </c>
      <c r="AQ48" s="36">
        <v>0.57094943754351013</v>
      </c>
      <c r="AR48" s="36">
        <v>0.59511938522928309</v>
      </c>
      <c r="AS48" s="36">
        <v>0.62029245348996764</v>
      </c>
      <c r="AT48" s="36">
        <v>0.646529284884924</v>
      </c>
      <c r="AU48" s="36">
        <v>0.16696070162291832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</row>
    <row r="49" spans="1:53" s="23" customFormat="1" ht="15" customHeight="1">
      <c r="A49" s="89"/>
      <c r="D49" s="22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</row>
    <row r="50" spans="1:53" s="13" customFormat="1" ht="15" customHeight="1">
      <c r="A50" s="87" t="s">
        <v>3</v>
      </c>
      <c r="B50" s="11" t="s">
        <v>72</v>
      </c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</row>
    <row r="51" spans="1:53" s="23" customFormat="1" ht="15" customHeight="1">
      <c r="A51" s="89"/>
      <c r="B51" s="28"/>
      <c r="D51" s="2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</row>
    <row r="52" spans="1:53" s="23" customFormat="1" ht="15" customHeight="1">
      <c r="A52" s="89"/>
      <c r="B52" s="23" t="s">
        <v>63</v>
      </c>
      <c r="D52" s="22" t="s">
        <v>14</v>
      </c>
      <c r="F52" s="36">
        <v>484.69473669473894</v>
      </c>
      <c r="G52" s="36">
        <v>385.34273515808638</v>
      </c>
      <c r="H52" s="36">
        <v>543.87624696329533</v>
      </c>
      <c r="I52" s="36">
        <v>598.56293877568817</v>
      </c>
      <c r="J52" s="36">
        <v>467.57719755319124</v>
      </c>
      <c r="K52" s="36">
        <v>295.88682038806479</v>
      </c>
      <c r="L52" s="36">
        <v>239.03698910360728</v>
      </c>
      <c r="M52" s="36">
        <v>166.00258136730184</v>
      </c>
      <c r="N52" s="36">
        <v>216.34716582630099</v>
      </c>
      <c r="O52" s="36">
        <v>171.90401824894599</v>
      </c>
      <c r="P52" s="36">
        <v>187.5119957619012</v>
      </c>
      <c r="Q52" s="36">
        <v>208.14304021974095</v>
      </c>
      <c r="R52" s="36">
        <v>238.68863023745524</v>
      </c>
      <c r="S52" s="36">
        <v>247.79566407058616</v>
      </c>
      <c r="T52" s="36">
        <v>141.43709627456263</v>
      </c>
      <c r="U52" s="36">
        <v>122.78218970391511</v>
      </c>
      <c r="V52" s="36">
        <v>113.53032503632443</v>
      </c>
      <c r="W52" s="36">
        <v>110.94748194151714</v>
      </c>
      <c r="X52" s="36">
        <v>97.112391052822602</v>
      </c>
      <c r="Y52" s="36">
        <v>86.705301555377943</v>
      </c>
      <c r="Z52" s="36">
        <v>101.51257259158257</v>
      </c>
      <c r="AA52" s="36">
        <v>86.694170478792188</v>
      </c>
      <c r="AB52" s="36">
        <v>75.28228533823463</v>
      </c>
      <c r="AC52" s="36">
        <v>93.768414789861666</v>
      </c>
      <c r="AD52" s="36">
        <v>48.281494678864689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</row>
    <row r="53" spans="1:53" s="23" customFormat="1" ht="15" customHeight="1">
      <c r="A53" s="89"/>
      <c r="B53" s="23" t="s">
        <v>64</v>
      </c>
      <c r="D53" s="22" t="s">
        <v>14</v>
      </c>
      <c r="F53" s="36">
        <v>300.41283820675187</v>
      </c>
      <c r="G53" s="36">
        <v>146.98793042583904</v>
      </c>
      <c r="H53" s="36">
        <v>37.252659241748795</v>
      </c>
      <c r="I53" s="36">
        <v>-79.332505429828984</v>
      </c>
      <c r="J53" s="36">
        <v>-50.293423964832797</v>
      </c>
      <c r="K53" s="36">
        <v>93.038901146801976</v>
      </c>
      <c r="L53" s="36">
        <v>348.51094337279858</v>
      </c>
      <c r="M53" s="36">
        <v>-70.667451890781308</v>
      </c>
      <c r="N53" s="36">
        <v>-41.465939198264884</v>
      </c>
      <c r="O53" s="36">
        <v>-10.947336758108165</v>
      </c>
      <c r="P53" s="36">
        <v>-34.730932765541745</v>
      </c>
      <c r="Q53" s="36">
        <v>-11.438826822062065</v>
      </c>
      <c r="R53" s="36">
        <v>165.02556542338439</v>
      </c>
      <c r="S53" s="36">
        <v>99.585775267356382</v>
      </c>
      <c r="T53" s="36">
        <v>-1.295352251681841</v>
      </c>
      <c r="U53" s="36">
        <v>59.25254653056443</v>
      </c>
      <c r="V53" s="36">
        <v>-15.885154146677259</v>
      </c>
      <c r="W53" s="36">
        <v>15.161889430051438</v>
      </c>
      <c r="X53" s="36">
        <v>-14.354660170354437</v>
      </c>
      <c r="Y53" s="36">
        <v>11.187640186557216</v>
      </c>
      <c r="Z53" s="36">
        <v>9.1069806865362004</v>
      </c>
      <c r="AA53" s="36">
        <v>126.5236665791729</v>
      </c>
      <c r="AB53" s="36">
        <v>-28.2212610613146</v>
      </c>
      <c r="AC53" s="36">
        <v>18.506338882796673</v>
      </c>
      <c r="AD53" s="36">
        <v>21.412909470777571</v>
      </c>
      <c r="AE53" s="36">
        <v>58.098308960126019</v>
      </c>
      <c r="AF53" s="36">
        <v>-1.8358712538561917</v>
      </c>
      <c r="AG53" s="36">
        <v>-9.1811671769261984</v>
      </c>
      <c r="AH53" s="36">
        <v>-0.56481014678429164</v>
      </c>
      <c r="AI53" s="36">
        <v>-38.88765996241488</v>
      </c>
      <c r="AJ53" s="36">
        <v>8.4482921171672523</v>
      </c>
      <c r="AK53" s="36">
        <v>13.162475506554495</v>
      </c>
      <c r="AL53" s="36">
        <v>-1.8584948059152238</v>
      </c>
      <c r="AM53" s="36">
        <v>-1.9485278102473416</v>
      </c>
      <c r="AN53" s="36">
        <v>-2.0600432912233231</v>
      </c>
      <c r="AO53" s="36">
        <v>-2.1583102213894816</v>
      </c>
      <c r="AP53" s="36">
        <v>-2.2597843769805195</v>
      </c>
      <c r="AQ53" s="36">
        <v>-2.3727765019349221</v>
      </c>
      <c r="AR53" s="36">
        <v>-2.5075023604157733</v>
      </c>
      <c r="AS53" s="36">
        <v>-2.6159012006650952</v>
      </c>
      <c r="AT53" s="36">
        <v>-2.7402672457707693</v>
      </c>
      <c r="AU53" s="36">
        <v>93.806370950654241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</row>
    <row r="54" spans="1:53"/>
    <row r="55" spans="1:53" s="13" customFormat="1" ht="15" customHeight="1">
      <c r="A55" s="87" t="s">
        <v>3</v>
      </c>
      <c r="B55" s="11" t="s">
        <v>77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</row>
    <row r="56" spans="1:53"/>
    <row r="57" spans="1:53">
      <c r="B57" s="115" t="s">
        <v>77</v>
      </c>
      <c r="D57" s="22" t="s">
        <v>14</v>
      </c>
      <c r="F57" s="36">
        <v>12.593801318255265</v>
      </c>
      <c r="G57" s="36">
        <v>90.909750302053666</v>
      </c>
      <c r="H57" s="36">
        <v>21.788825053084874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</row>
    <row r="58" spans="1:53"/>
    <row r="59" spans="1:53" s="13" customFormat="1" ht="15" customHeight="1">
      <c r="A59" s="87" t="s">
        <v>3</v>
      </c>
      <c r="B59" s="11" t="s">
        <v>77</v>
      </c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</row>
    <row r="60" spans="1:53">
      <c r="F60" s="36"/>
    </row>
    <row r="61" spans="1:53">
      <c r="B61" s="115" t="s">
        <v>92</v>
      </c>
      <c r="D61" s="22" t="s">
        <v>16</v>
      </c>
      <c r="E61" s="32"/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-9.2487963691893493E-2</v>
      </c>
      <c r="P61" s="32">
        <v>-0.14139115442934078</v>
      </c>
      <c r="Q61" s="32">
        <v>-0.21563723143203126</v>
      </c>
      <c r="R61" s="32">
        <v>-0.95384386846214209</v>
      </c>
    </row>
    <row r="62" spans="1:53">
      <c r="D62" s="2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53"/>
    <row r="64" spans="1:53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D35D7D-9C53-451D-9C53-31DFF43538EF}">
          <x14:formula1>
            <xm:f>Valuación!$BD$6:$BD$7</xm:f>
          </x14:formula1>
          <xm:sqref>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B24D0-60FD-4D58-AE50-9996CF25AF6A}">
  <sheetPr>
    <tabColor theme="2" tint="0.59999389629810485"/>
  </sheetPr>
  <dimension ref="A1:BD155"/>
  <sheetViews>
    <sheetView showGridLines="0" topLeftCell="A21" zoomScale="70" zoomScaleNormal="70" workbookViewId="0">
      <selection activeCell="O45" sqref="O45"/>
    </sheetView>
  </sheetViews>
  <sheetFormatPr baseColWidth="10" defaultColWidth="0" defaultRowHeight="15" zeroHeight="1"/>
  <cols>
    <col min="1" max="1" width="2.7109375" style="94" customWidth="1"/>
    <col min="2" max="2" width="55" customWidth="1"/>
    <col min="3" max="3" width="1.7109375" customWidth="1"/>
    <col min="4" max="4" width="9.140625" customWidth="1"/>
    <col min="5" max="5" width="1.7109375" customWidth="1"/>
    <col min="6" max="6" width="10.7109375" bestFit="1" customWidth="1"/>
    <col min="7" max="7" width="16.85546875" bestFit="1" customWidth="1"/>
    <col min="8" max="53" width="10.140625" bestFit="1" customWidth="1"/>
    <col min="54" max="54" width="2.42578125" customWidth="1"/>
  </cols>
  <sheetData>
    <row r="1" spans="1:56" ht="7.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</row>
    <row r="2" spans="1:56" s="83" customFormat="1" ht="27.95" customHeight="1">
      <c r="A2" s="84"/>
      <c r="B2" s="78" t="str" cm="1">
        <f t="array" aca="1" ref="B2" ca="1">"FIBRAeMX | "&amp;MID(CELL("filename",B2),FIND("]",CELL("filename",B2))+1,50)</f>
        <v>FIBRAeMX | Flujo de Caja</v>
      </c>
      <c r="C2" s="79"/>
      <c r="D2" s="80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</row>
    <row r="3" spans="1:56" s="3" customFormat="1" ht="12.75">
      <c r="A3" s="85"/>
      <c r="B3" s="1"/>
      <c r="C3" s="2"/>
      <c r="D3" s="2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</row>
    <row r="4" spans="1:56" s="7" customFormat="1" ht="12.75">
      <c r="A4" s="85"/>
      <c r="B4" s="5"/>
      <c r="C4" s="5"/>
      <c r="D4" s="5"/>
      <c r="E4" s="5"/>
      <c r="F4" s="6">
        <v>2023</v>
      </c>
      <c r="G4" s="6">
        <v>2024</v>
      </c>
      <c r="H4" s="6">
        <v>2025</v>
      </c>
      <c r="I4" s="6">
        <v>2026</v>
      </c>
      <c r="J4" s="6">
        <v>2027</v>
      </c>
      <c r="K4" s="6">
        <v>2028</v>
      </c>
      <c r="L4" s="6">
        <v>2029</v>
      </c>
      <c r="M4" s="6">
        <v>2030</v>
      </c>
      <c r="N4" s="6">
        <v>2031</v>
      </c>
      <c r="O4" s="6">
        <v>2032</v>
      </c>
      <c r="P4" s="6">
        <v>2033</v>
      </c>
      <c r="Q4" s="6">
        <v>2034</v>
      </c>
      <c r="R4" s="6">
        <v>2035</v>
      </c>
      <c r="S4" s="6">
        <v>2036</v>
      </c>
      <c r="T4" s="6">
        <v>2037</v>
      </c>
      <c r="U4" s="6">
        <v>2038</v>
      </c>
      <c r="V4" s="6">
        <v>2039</v>
      </c>
      <c r="W4" s="6">
        <v>2040</v>
      </c>
      <c r="X4" s="6">
        <v>2041</v>
      </c>
      <c r="Y4" s="6">
        <v>2042</v>
      </c>
      <c r="Z4" s="6">
        <v>2043</v>
      </c>
      <c r="AA4" s="6">
        <v>2044</v>
      </c>
      <c r="AB4" s="6">
        <v>2045</v>
      </c>
      <c r="AC4" s="6">
        <v>2046</v>
      </c>
      <c r="AD4" s="6">
        <v>2047</v>
      </c>
      <c r="AE4" s="6">
        <v>2048</v>
      </c>
      <c r="AF4" s="6">
        <v>2049</v>
      </c>
      <c r="AG4" s="6">
        <v>2050</v>
      </c>
      <c r="AH4" s="6">
        <v>2051</v>
      </c>
      <c r="AI4" s="6">
        <v>2052</v>
      </c>
      <c r="AJ4" s="6">
        <v>2053</v>
      </c>
      <c r="AK4" s="6">
        <v>2054</v>
      </c>
      <c r="AL4" s="6">
        <v>2055</v>
      </c>
      <c r="AM4" s="6">
        <v>2056</v>
      </c>
      <c r="AN4" s="6">
        <v>2057</v>
      </c>
      <c r="AO4" s="6">
        <v>2058</v>
      </c>
      <c r="AP4" s="6">
        <v>2059</v>
      </c>
      <c r="AQ4" s="6">
        <v>2060</v>
      </c>
      <c r="AR4" s="6">
        <v>2061</v>
      </c>
      <c r="AS4" s="6">
        <v>2062</v>
      </c>
      <c r="AT4" s="6">
        <v>2063</v>
      </c>
      <c r="AU4" s="6">
        <v>2064</v>
      </c>
      <c r="AV4" s="6">
        <v>2065</v>
      </c>
      <c r="AW4" s="6">
        <v>2066</v>
      </c>
      <c r="AX4" s="6">
        <v>2067</v>
      </c>
      <c r="AY4" s="6">
        <v>2068</v>
      </c>
      <c r="AZ4" s="6">
        <v>2069</v>
      </c>
      <c r="BA4" s="6">
        <v>2070</v>
      </c>
      <c r="BD4" s="7" t="s">
        <v>0</v>
      </c>
    </row>
    <row r="5" spans="1:56" s="7" customFormat="1" ht="8.25" customHeight="1">
      <c r="A5" s="86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1:56" s="21" customFormat="1" ht="15" customHeight="1">
      <c r="A6" s="88" t="s">
        <v>3</v>
      </c>
      <c r="B6" s="11" t="s">
        <v>66</v>
      </c>
      <c r="C6" s="20"/>
      <c r="D6" s="20" t="s">
        <v>13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6" s="7" customFormat="1" ht="8.25" customHeight="1">
      <c r="A7" s="86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</row>
    <row r="8" spans="1:56" s="7" customFormat="1" ht="13.5" customHeight="1">
      <c r="A8" s="86"/>
      <c r="B8" s="7" t="s">
        <v>10</v>
      </c>
      <c r="C8" s="8"/>
      <c r="D8" s="8" t="s">
        <v>16</v>
      </c>
      <c r="E8" s="8"/>
      <c r="F8" s="117">
        <f>Supuestos!F16</f>
        <v>4.8000000000000001E-2</v>
      </c>
      <c r="G8" s="117">
        <f>Supuestos!G16</f>
        <v>4.2000000000000003E-2</v>
      </c>
      <c r="H8" s="117">
        <f>Supuestos!H16</f>
        <v>0.04</v>
      </c>
      <c r="I8" s="117">
        <f>Supuestos!I16</f>
        <v>0.04</v>
      </c>
      <c r="J8" s="117">
        <f>Supuestos!J16</f>
        <v>0.04</v>
      </c>
      <c r="K8" s="117">
        <f>Supuestos!K16</f>
        <v>0.04</v>
      </c>
      <c r="L8" s="117">
        <f>Supuestos!L16</f>
        <v>0.04</v>
      </c>
      <c r="M8" s="117">
        <f>Supuestos!M16</f>
        <v>0.04</v>
      </c>
      <c r="N8" s="117">
        <f>Supuestos!N16</f>
        <v>0.04</v>
      </c>
      <c r="O8" s="117">
        <f>Supuestos!O16</f>
        <v>0.04</v>
      </c>
      <c r="P8" s="117">
        <f>Supuestos!P16</f>
        <v>0.04</v>
      </c>
      <c r="Q8" s="117">
        <f>Supuestos!Q16</f>
        <v>0.04</v>
      </c>
      <c r="R8" s="117">
        <f>Supuestos!R16</f>
        <v>0.04</v>
      </c>
      <c r="S8" s="117">
        <f>Supuestos!S16</f>
        <v>0.04</v>
      </c>
      <c r="T8" s="117">
        <f>Supuestos!T16</f>
        <v>0.04</v>
      </c>
      <c r="U8" s="117">
        <f>Supuestos!U16</f>
        <v>0.04</v>
      </c>
      <c r="V8" s="117">
        <f>Supuestos!V16</f>
        <v>0.04</v>
      </c>
      <c r="W8" s="117">
        <f>Supuestos!W16</f>
        <v>0.04</v>
      </c>
      <c r="X8" s="117">
        <f>Supuestos!X16</f>
        <v>0.04</v>
      </c>
      <c r="Y8" s="117">
        <f>Supuestos!Y16</f>
        <v>0.04</v>
      </c>
      <c r="Z8" s="117">
        <f>Supuestos!Z16</f>
        <v>0.04</v>
      </c>
      <c r="AA8" s="117">
        <f>Supuestos!AA16</f>
        <v>0.04</v>
      </c>
      <c r="AB8" s="117">
        <f>Supuestos!AB16</f>
        <v>0.04</v>
      </c>
      <c r="AC8" s="117">
        <f>Supuestos!AC16</f>
        <v>0.04</v>
      </c>
      <c r="AD8" s="117">
        <f>Supuestos!AD16</f>
        <v>0.04</v>
      </c>
      <c r="AE8" s="117">
        <f>Supuestos!AE16</f>
        <v>0.04</v>
      </c>
      <c r="AF8" s="117">
        <f>Supuestos!AF16</f>
        <v>0.04</v>
      </c>
      <c r="AG8" s="117">
        <f>Supuestos!AG16</f>
        <v>0.04</v>
      </c>
      <c r="AH8" s="117">
        <f>Supuestos!AH16</f>
        <v>0.04</v>
      </c>
      <c r="AI8" s="117">
        <f>Supuestos!AI16</f>
        <v>0.04</v>
      </c>
      <c r="AJ8" s="117">
        <f>Supuestos!AJ16</f>
        <v>0.04</v>
      </c>
      <c r="AK8" s="117">
        <f>Supuestos!AK16</f>
        <v>0.04</v>
      </c>
      <c r="AL8" s="117">
        <f>Supuestos!AL16</f>
        <v>0.04</v>
      </c>
      <c r="AM8" s="117">
        <f>Supuestos!AM16</f>
        <v>0.04</v>
      </c>
      <c r="AN8" s="117">
        <f>Supuestos!AN16</f>
        <v>0.04</v>
      </c>
      <c r="AO8" s="117">
        <f>Supuestos!AO16</f>
        <v>0.04</v>
      </c>
      <c r="AP8" s="117">
        <f>Supuestos!AP16</f>
        <v>0.04</v>
      </c>
      <c r="AQ8" s="117">
        <f>Supuestos!AQ16</f>
        <v>0.04</v>
      </c>
      <c r="AR8" s="117">
        <f>Supuestos!AR16</f>
        <v>0.04</v>
      </c>
      <c r="AS8" s="117">
        <f>Supuestos!AS16</f>
        <v>0.04</v>
      </c>
      <c r="AT8" s="117">
        <f>Supuestos!AT16</f>
        <v>0.04</v>
      </c>
      <c r="AU8" s="117">
        <f>Supuestos!AU16</f>
        <v>0.04</v>
      </c>
      <c r="AV8" s="117">
        <f>Supuestos!AV16</f>
        <v>0.04</v>
      </c>
      <c r="AW8" s="117">
        <f>Supuestos!AW16</f>
        <v>0.04</v>
      </c>
      <c r="AX8" s="117">
        <f>Supuestos!AX16</f>
        <v>0.04</v>
      </c>
      <c r="AY8" s="117">
        <f>Supuestos!AY16</f>
        <v>0.04</v>
      </c>
      <c r="AZ8" s="117">
        <f>Supuestos!AZ16</f>
        <v>0.04</v>
      </c>
      <c r="BA8" s="117">
        <f>Supuestos!BA16</f>
        <v>0.04</v>
      </c>
    </row>
    <row r="9" spans="1:56" s="23" customFormat="1" ht="15" customHeight="1">
      <c r="A9" s="89"/>
      <c r="B9" s="23" t="s">
        <v>11</v>
      </c>
      <c r="C9" s="49"/>
      <c r="D9" s="50" t="s">
        <v>3</v>
      </c>
      <c r="E9" s="49"/>
      <c r="F9" s="111">
        <v>1</v>
      </c>
      <c r="G9" s="112">
        <f>F9*(1+F8)</f>
        <v>1.048</v>
      </c>
      <c r="H9" s="112">
        <f t="shared" ref="H9:BA9" si="0">G9*(1+G8)</f>
        <v>1.0920160000000001</v>
      </c>
      <c r="I9" s="112">
        <f t="shared" si="0"/>
        <v>1.1356966400000001</v>
      </c>
      <c r="J9" s="112">
        <f t="shared" si="0"/>
        <v>1.1811245056000002</v>
      </c>
      <c r="K9" s="112">
        <f t="shared" si="0"/>
        <v>1.2283694858240002</v>
      </c>
      <c r="L9" s="112">
        <f t="shared" si="0"/>
        <v>1.2775042652569601</v>
      </c>
      <c r="M9" s="112">
        <f t="shared" si="0"/>
        <v>1.3286044358672386</v>
      </c>
      <c r="N9" s="112">
        <f t="shared" si="0"/>
        <v>1.3817486133019283</v>
      </c>
      <c r="O9" s="112">
        <f t="shared" si="0"/>
        <v>1.4370185578340056</v>
      </c>
      <c r="P9" s="112">
        <f t="shared" si="0"/>
        <v>1.4944993001473659</v>
      </c>
      <c r="Q9" s="112">
        <f t="shared" si="0"/>
        <v>1.5542792721532606</v>
      </c>
      <c r="R9" s="112">
        <f t="shared" si="0"/>
        <v>1.6164504430393911</v>
      </c>
      <c r="S9" s="112">
        <f t="shared" si="0"/>
        <v>1.6811084607609668</v>
      </c>
      <c r="T9" s="112">
        <f t="shared" si="0"/>
        <v>1.7483527991914054</v>
      </c>
      <c r="U9" s="112">
        <f t="shared" si="0"/>
        <v>1.8182869111590616</v>
      </c>
      <c r="V9" s="112">
        <f t="shared" si="0"/>
        <v>1.8910183876054241</v>
      </c>
      <c r="W9" s="112">
        <f t="shared" si="0"/>
        <v>1.9666591231096411</v>
      </c>
      <c r="X9" s="112">
        <f t="shared" si="0"/>
        <v>2.0453254880340266</v>
      </c>
      <c r="Y9" s="112">
        <f t="shared" si="0"/>
        <v>2.1271385075553879</v>
      </c>
      <c r="Z9" s="112">
        <f t="shared" si="0"/>
        <v>2.2122240478576036</v>
      </c>
      <c r="AA9" s="112">
        <f t="shared" si="0"/>
        <v>2.3007130097719077</v>
      </c>
      <c r="AB9" s="112">
        <f t="shared" si="0"/>
        <v>2.3927415301627843</v>
      </c>
      <c r="AC9" s="112">
        <f t="shared" si="0"/>
        <v>2.4884511913692959</v>
      </c>
      <c r="AD9" s="112">
        <f t="shared" si="0"/>
        <v>2.587989239024068</v>
      </c>
      <c r="AE9" s="112">
        <f t="shared" si="0"/>
        <v>2.6915088085850307</v>
      </c>
      <c r="AF9" s="112">
        <f t="shared" si="0"/>
        <v>2.7991691609284319</v>
      </c>
      <c r="AG9" s="112">
        <f t="shared" si="0"/>
        <v>2.9111359273655695</v>
      </c>
      <c r="AH9" s="112">
        <f t="shared" si="0"/>
        <v>3.0275813644601923</v>
      </c>
      <c r="AI9" s="112">
        <f t="shared" si="0"/>
        <v>3.1486846190386002</v>
      </c>
      <c r="AJ9" s="112">
        <f t="shared" si="0"/>
        <v>3.2746320038001442</v>
      </c>
      <c r="AK9" s="112">
        <f t="shared" si="0"/>
        <v>3.4056172839521501</v>
      </c>
      <c r="AL9" s="112">
        <f t="shared" si="0"/>
        <v>3.5418419753102364</v>
      </c>
      <c r="AM9" s="112">
        <f t="shared" si="0"/>
        <v>3.6835156543226462</v>
      </c>
      <c r="AN9" s="112">
        <f t="shared" si="0"/>
        <v>3.8308562804955519</v>
      </c>
      <c r="AO9" s="112">
        <f t="shared" si="0"/>
        <v>3.9840905317153741</v>
      </c>
      <c r="AP9" s="112">
        <f t="shared" si="0"/>
        <v>4.1434541529839892</v>
      </c>
      <c r="AQ9" s="112">
        <f t="shared" si="0"/>
        <v>4.3091923191033485</v>
      </c>
      <c r="AR9" s="112">
        <f t="shared" si="0"/>
        <v>4.481560011867483</v>
      </c>
      <c r="AS9" s="112">
        <f t="shared" si="0"/>
        <v>4.6608224123421822</v>
      </c>
      <c r="AT9" s="112">
        <f t="shared" si="0"/>
        <v>4.8472553088358694</v>
      </c>
      <c r="AU9" s="112">
        <f t="shared" si="0"/>
        <v>5.0411455211893044</v>
      </c>
      <c r="AV9" s="112">
        <f t="shared" si="0"/>
        <v>5.2427913420368766</v>
      </c>
      <c r="AW9" s="112">
        <f t="shared" si="0"/>
        <v>5.4525029957183522</v>
      </c>
      <c r="AX9" s="112">
        <f t="shared" si="0"/>
        <v>5.6706031155470864</v>
      </c>
      <c r="AY9" s="112">
        <f t="shared" si="0"/>
        <v>5.8974272401689705</v>
      </c>
      <c r="AZ9" s="112">
        <f t="shared" si="0"/>
        <v>6.1333243297757294</v>
      </c>
      <c r="BA9" s="112">
        <f t="shared" si="0"/>
        <v>6.3786573029667588</v>
      </c>
    </row>
    <row r="10" spans="1:56" s="7" customFormat="1" ht="8.25" customHeight="1">
      <c r="A10" s="86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</row>
    <row r="11" spans="1:56" s="21" customFormat="1" ht="15" customHeight="1">
      <c r="A11" s="88" t="s">
        <v>3</v>
      </c>
      <c r="B11" s="11" t="s">
        <v>65</v>
      </c>
      <c r="C11" s="20"/>
      <c r="D11" s="20" t="s">
        <v>13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6" s="7" customFormat="1" ht="15" customHeight="1">
      <c r="A12" s="86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</row>
    <row r="13" spans="1:56" s="23" customFormat="1" ht="15" customHeight="1">
      <c r="A13" s="89"/>
      <c r="B13" s="67" t="s">
        <v>53</v>
      </c>
    </row>
    <row r="14" spans="1:56" s="23" customFormat="1" ht="15" customHeight="1">
      <c r="A14" s="89"/>
      <c r="B14" s="23" t="s">
        <v>41</v>
      </c>
      <c r="C14" s="22"/>
      <c r="D14" s="22" t="s">
        <v>14</v>
      </c>
      <c r="E14" s="24"/>
      <c r="F14" s="104">
        <f>Supuestos!F21</f>
        <v>362.31460818367242</v>
      </c>
      <c r="G14" s="26">
        <f>F14*(1+F$8)*(1+Supuestos!G30)</f>
        <v>399.35004806653598</v>
      </c>
      <c r="H14" s="26">
        <f>G14*(1+G$8)*(1+Supuestos!H30)</f>
        <v>436.21181553676632</v>
      </c>
      <c r="I14" s="26">
        <f>H14*(1+H$8)*(1+Supuestos!I30)</f>
        <v>466.42853741526892</v>
      </c>
      <c r="J14" s="26">
        <f>I14*(1+I$8)*(1+Supuestos!J30)</f>
        <v>498.57489529156044</v>
      </c>
      <c r="K14" s="26">
        <f>J14*(1+J$8)*(1+Supuestos!K30)</f>
        <v>533.85656495095202</v>
      </c>
      <c r="L14" s="26">
        <f>K14*(1+K$8)*(1+Supuestos!L30)</f>
        <v>567.99814764755376</v>
      </c>
      <c r="M14" s="26">
        <f>L14*(1+L$8)*(1+Supuestos!M30)</f>
        <v>605.6125789583549</v>
      </c>
      <c r="N14" s="26">
        <f>M14*(1+M$8)*(1+Supuestos!N30)</f>
        <v>645.61970672539599</v>
      </c>
      <c r="O14" s="26">
        <f>N14*(1+N$8)*(1+Supuestos!O30)</f>
        <v>689.46576326894103</v>
      </c>
      <c r="P14" s="26">
        <f>O14*(1+O$8)*(1+Supuestos!P30)</f>
        <v>732.4406718303992</v>
      </c>
      <c r="Q14" s="26">
        <f>P14*(1+P$8)*(1+Supuestos!Q30)</f>
        <v>779.47093816120605</v>
      </c>
      <c r="R14" s="26">
        <f>Q14*(1+Q$8)*(1+Supuestos!R30)</f>
        <v>829.05410247033092</v>
      </c>
      <c r="S14" s="26">
        <f>R14*(1+R$8)*(1+Supuestos!S30)</f>
        <v>883.48157602710808</v>
      </c>
      <c r="T14" s="26">
        <f>S14*(1+S$8)*(1+Supuestos!T30)</f>
        <v>936.23876926535365</v>
      </c>
      <c r="U14" s="26">
        <f>T14*(1+T$8)*(1+Supuestos!U30)</f>
        <v>994.47884664495552</v>
      </c>
      <c r="V14" s="26">
        <f>U14*(1+U$8)*(1+Supuestos!V30)</f>
        <v>1055.8001885785704</v>
      </c>
      <c r="W14" s="26">
        <f>V14*(1+V$8)*(1+Supuestos!W30)</f>
        <v>1123.4533052264271</v>
      </c>
      <c r="X14" s="26">
        <f>W14*(1+W$8)*(1+Supuestos!X30)</f>
        <v>1188.7252946596373</v>
      </c>
      <c r="Y14" s="26">
        <f>X14*(1+X$8)*(1+Supuestos!Y30)</f>
        <v>1260.7118211913801</v>
      </c>
      <c r="Z14" s="26">
        <f>Y14*(1+Y$8)*(1+Supuestos!Z30)</f>
        <v>1336.3038617956042</v>
      </c>
      <c r="AA14" s="26">
        <f>Z14*(1+Z$8)*(1+Supuestos!AA30)</f>
        <v>1419.6716295785266</v>
      </c>
      <c r="AB14" s="26">
        <f>AA14*(1+AA$8)*(1+Supuestos!AB30)</f>
        <v>1499.9252219667558</v>
      </c>
      <c r="AC14" s="26">
        <f>AB14*(1+AB$8)*(1+Supuestos!AC30)</f>
        <v>1588.3099770065428</v>
      </c>
      <c r="AD14" s="26">
        <f>AC14*(1+AC$8)*(1+Supuestos!AD30)</f>
        <v>1681.3203640025965</v>
      </c>
      <c r="AE14" s="26">
        <f>AD14*(1+AD$8)*(1+Supuestos!AE30)</f>
        <v>1783.684978957192</v>
      </c>
      <c r="AF14" s="26">
        <f>AE14*(1+AE$8)*(1+Supuestos!AF30)</f>
        <v>1882.1320503222043</v>
      </c>
      <c r="AG14" s="26">
        <f>AF14*(1+AF$8)*(1+Supuestos!AG30)</f>
        <v>1464.6930611824387</v>
      </c>
      <c r="AH14" s="26">
        <f>AG14*(1+AG$8)*(1+Supuestos!AH30)</f>
        <v>903.02845900050193</v>
      </c>
      <c r="AI14" s="26">
        <f>AH14*(1+AH$8)*(1+Supuestos!AI30)</f>
        <v>291.42016824839243</v>
      </c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</row>
    <row r="15" spans="1:56" s="23" customFormat="1" ht="15" customHeight="1">
      <c r="A15" s="89"/>
      <c r="B15" s="23" t="s">
        <v>42</v>
      </c>
      <c r="C15" s="22"/>
      <c r="D15" s="22" t="s">
        <v>14</v>
      </c>
      <c r="E15" s="24"/>
      <c r="F15" s="104">
        <f>Supuestos!F22</f>
        <v>106.412411925</v>
      </c>
      <c r="G15" s="26">
        <f>F15*(1+F$8)*(1+Supuestos!G31)</f>
        <v>114.28675959615954</v>
      </c>
      <c r="H15" s="26">
        <f>G15*(1+G$8)*(1+Supuestos!H31)</f>
        <v>121.15760866744074</v>
      </c>
      <c r="I15" s="26">
        <f>H15*(1+H$8)*(1+Supuestos!I31)</f>
        <v>128.49891408783296</v>
      </c>
      <c r="J15" s="26">
        <f>I15*(1+I$8)*(1+Supuestos!J31)</f>
        <v>136.2596532822875</v>
      </c>
      <c r="K15" s="26">
        <f>J15*(1+J$8)*(1+Supuestos!K31)</f>
        <v>144.98760820562609</v>
      </c>
      <c r="L15" s="26">
        <f>K15*(1+K$8)*(1+Supuestos!L31)</f>
        <v>153.27544756978307</v>
      </c>
      <c r="M15" s="26">
        <f>L15*(1+L$8)*(1+Supuestos!M31)</f>
        <v>162.14687182394835</v>
      </c>
      <c r="N15" s="26">
        <f>M15*(1+M$8)*(1+Supuestos!N31)</f>
        <v>177.77603454777244</v>
      </c>
      <c r="O15" s="26">
        <f>N15*(1+N$8)*(1+Supuestos!O31)</f>
        <v>188.58539656528205</v>
      </c>
      <c r="P15" s="26">
        <f>O15*(1+O$8)*(1+Supuestos!P31)</f>
        <v>198.92910713279292</v>
      </c>
      <c r="Q15" s="26">
        <f>P15*(1+P$8)*(1+Supuestos!Q31)</f>
        <v>213.32424052245426</v>
      </c>
      <c r="R15" s="26">
        <f>Q15*(1+Q$8)*(1+Supuestos!R31)</f>
        <v>225.54908246531457</v>
      </c>
      <c r="S15" s="26">
        <f>R15*(1+R$8)*(1+Supuestos!S31)</f>
        <v>239.21223051990097</v>
      </c>
      <c r="T15" s="26">
        <f>S15*(1+S$8)*(1+Supuestos!T31)</f>
        <v>252.02827855566082</v>
      </c>
      <c r="U15" s="26">
        <f>T15*(1+T$8)*(1+Supuestos!U31)</f>
        <v>266.10219907112111</v>
      </c>
      <c r="V15" s="26">
        <f>U15*(1+U$8)*(1+Supuestos!V31)</f>
        <v>281.03969475276631</v>
      </c>
      <c r="W15" s="26">
        <f>V15*(1+V$8)*(1+Supuestos!W31)</f>
        <v>297.21481946846961</v>
      </c>
      <c r="X15" s="26">
        <f>W15*(1+W$8)*(1+Supuestos!X31)</f>
        <v>312.70943524013995</v>
      </c>
      <c r="Y15" s="26">
        <f>X15*(1+X$8)*(1+Supuestos!Y31)</f>
        <v>329.8654233259453</v>
      </c>
      <c r="Z15" s="26">
        <f>Y15*(1+Y$8)*(1+Supuestos!Z31)</f>
        <v>347.95102880120777</v>
      </c>
      <c r="AA15" s="26">
        <f>Z15*(1+Z$8)*(1+Supuestos!AA31)</f>
        <v>368.24131432388077</v>
      </c>
      <c r="AB15" s="26">
        <f>AA15*(1+AA$8)*(1+Supuestos!AB31)</f>
        <v>387.39029948302817</v>
      </c>
      <c r="AC15" s="26">
        <f>AB15*(1+AB$8)*(1+Supuestos!AC31)</f>
        <v>408.27157115719012</v>
      </c>
      <c r="AD15" s="26">
        <f>AC15*(1+AC$8)*(1+Supuestos!AD31)</f>
        <v>430.26561047102922</v>
      </c>
      <c r="AE15" s="26">
        <f>AD15*(1+AD$8)*(1+Supuestos!AE31)</f>
        <v>454.25384824773937</v>
      </c>
      <c r="AF15" s="26">
        <f>AE15*(1+AE$8)*(1+Supuestos!AF31)</f>
        <v>477.83597326522357</v>
      </c>
      <c r="AG15" s="26">
        <f>AF15*(1+AF$8)*(1+Supuestos!AG31)</f>
        <v>503.51663938113199</v>
      </c>
      <c r="AH15" s="26">
        <f>AG15*(1+AG$8)*(1+Supuestos!AH31)</f>
        <v>530.37490013230104</v>
      </c>
      <c r="AI15" s="26">
        <f>AH15*(1+AH$8)*(1+Supuestos!AI31)</f>
        <v>559.60826968026527</v>
      </c>
      <c r="AJ15" s="26">
        <f>AI15*(1+AI$8)*(1+Supuestos!AJ31)</f>
        <v>587.5746157457088</v>
      </c>
      <c r="AK15" s="26">
        <f>AJ15*(1+AJ$8)*(1+Supuestos!AK31)</f>
        <v>619.1484881497754</v>
      </c>
      <c r="AL15" s="26">
        <f>AK15*(1+AK$8)*(1+Supuestos!AL31)</f>
        <v>651.88627806530178</v>
      </c>
      <c r="AM15" s="26">
        <f>AL15*(1+AL$8)*(1+Supuestos!AM31)</f>
        <v>687.81443762913875</v>
      </c>
      <c r="AN15" s="26">
        <f>AM15*(1+AM$8)*(1+Supuestos!AN31)</f>
        <v>722.2749881772769</v>
      </c>
      <c r="AO15" s="26">
        <f>AN15*(1+AN$8)*(1+Supuestos!AO31)</f>
        <v>760.18427174277281</v>
      </c>
      <c r="AP15" s="26">
        <f>AO15*(1+AO$8)*(1+Supuestos!AP31)</f>
        <v>799.8042151478304</v>
      </c>
      <c r="AQ15" s="26">
        <f>AP15*(1+AP$8)*(1+Supuestos!AQ31)</f>
        <v>843.41998312118255</v>
      </c>
      <c r="AR15" s="26">
        <f>AQ15*(1+AQ$8)*(1+Supuestos!AR31)</f>
        <v>885.18594043758867</v>
      </c>
      <c r="AS15" s="26">
        <f>AR15*(1+AR$8)*(1+Supuestos!AS31)</f>
        <v>930.97656147739258</v>
      </c>
      <c r="AT15" s="26">
        <f>AS15*(1+AS$8)*(1+Supuestos!AT31)</f>
        <v>978.90799159783569</v>
      </c>
      <c r="AU15" s="26">
        <f>AT15*(1+AT$8)*(1+Supuestos!AU31)</f>
        <v>67.961694740382526</v>
      </c>
      <c r="AV15" s="27"/>
      <c r="AW15" s="27"/>
      <c r="AX15" s="27"/>
      <c r="AY15" s="27"/>
      <c r="AZ15" s="27"/>
      <c r="BA15" s="27"/>
    </row>
    <row r="16" spans="1:56" s="23" customFormat="1" ht="15" customHeight="1">
      <c r="A16" s="89"/>
      <c r="B16" s="23" t="s">
        <v>43</v>
      </c>
      <c r="C16" s="22"/>
      <c r="D16" s="22" t="s">
        <v>14</v>
      </c>
      <c r="E16" s="24"/>
      <c r="F16" s="104">
        <f>Supuestos!F23</f>
        <v>624.17573999999991</v>
      </c>
      <c r="G16" s="26">
        <f>F16*(1+F$8)*(1+Supuestos!G32)</f>
        <v>673.91921888739148</v>
      </c>
      <c r="H16" s="26">
        <f>G16*(1+G$8)*(1+Supuestos!H32)</f>
        <v>718.52905717087242</v>
      </c>
      <c r="I16" s="26">
        <f>H16*(1+H$8)*(1+Supuestos!I32)</f>
        <v>766.33756935725364</v>
      </c>
      <c r="J16" s="26">
        <f>I16*(1+I$8)*(1+Supuestos!J32)</f>
        <v>816.65520120422048</v>
      </c>
      <c r="K16" s="26">
        <f>J16*(1+J$8)*(1+Supuestos!K32)</f>
        <v>872.7905270424435</v>
      </c>
      <c r="L16" s="26">
        <f>K16*(1+K$8)*(1+Supuestos!L32)</f>
        <v>926.61345711830268</v>
      </c>
      <c r="M16" s="26">
        <f>L16*(1+L$8)*(1+Supuestos!M32)</f>
        <v>985.71298591345567</v>
      </c>
      <c r="N16" s="26">
        <f>M16*(1+M$8)*(1+Supuestos!N32)</f>
        <v>1048.980882233878</v>
      </c>
      <c r="O16" s="26">
        <f>N16*(1+N$8)*(1+Supuestos!O32)</f>
        <v>1117.7146547801494</v>
      </c>
      <c r="P16" s="26">
        <f>O16*(1+O$8)*(1+Supuestos!P32)</f>
        <v>1184.8681882318297</v>
      </c>
      <c r="Q16" s="26">
        <f>P16*(1+P$8)*(1+Supuestos!Q32)</f>
        <v>1258.9960554494262</v>
      </c>
      <c r="R16" s="26">
        <f>Q16*(1+Q$8)*(1+Supuestos!R32)</f>
        <v>460.72978263379326</v>
      </c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</row>
    <row r="17" spans="1:53" s="23" customFormat="1" ht="15" customHeight="1">
      <c r="A17" s="89"/>
      <c r="B17" s="23" t="s">
        <v>44</v>
      </c>
      <c r="C17" s="22"/>
      <c r="D17" s="22" t="s">
        <v>14</v>
      </c>
      <c r="E17" s="24"/>
      <c r="F17" s="104">
        <f>Supuestos!F24</f>
        <v>410.22813719999999</v>
      </c>
      <c r="G17" s="26">
        <f>F17*(1+F$8)*(1+Supuestos!G33)</f>
        <v>440.30109823359822</v>
      </c>
      <c r="H17" s="26">
        <f>G17*(1+G$8)*(1+Supuestos!H33)</f>
        <v>481.29251185904133</v>
      </c>
      <c r="I17" s="26">
        <f>H17*(1+H$8)*(1+Supuestos!I33)</f>
        <v>515.63017069163584</v>
      </c>
      <c r="J17" s="26">
        <f>I17*(1+I$8)*(1+Supuestos!J33)</f>
        <v>536.89685278911611</v>
      </c>
      <c r="K17" s="26">
        <f>J17*(1+J$8)*(1+Supuestos!K33)</f>
        <v>572.46145972350052</v>
      </c>
      <c r="L17" s="26">
        <f>K17*(1+K$8)*(1+Supuestos!L33)</f>
        <v>608.12956036897504</v>
      </c>
      <c r="M17" s="26">
        <f>L17*(1+L$8)*(1+Supuestos!M33)</f>
        <v>649.13571299594037</v>
      </c>
      <c r="N17" s="26">
        <f>M17*(1+M$8)*(1+Supuestos!N33)</f>
        <v>692.58849175876674</v>
      </c>
      <c r="O17" s="26">
        <f>N17*(1+N$8)*(1+Supuestos!O33)</f>
        <v>741.79377660434307</v>
      </c>
      <c r="P17" s="26">
        <f>O17*(1+O$8)*(1+Supuestos!P33)</f>
        <v>791.18068940789067</v>
      </c>
      <c r="Q17" s="26">
        <f>P17*(1+P$8)*(1+Supuestos!Q33)</f>
        <v>845.31529080768416</v>
      </c>
      <c r="R17" s="26">
        <f>Q17*(1+Q$8)*(1+Supuestos!R33)</f>
        <v>902.37457650802901</v>
      </c>
      <c r="S17" s="26">
        <f>R17*(1+R$8)*(1+Supuestos!S33)</f>
        <v>964.91006899743434</v>
      </c>
      <c r="T17" s="26">
        <f>S17*(1+S$8)*(1+Supuestos!T33)</f>
        <v>1029.0989760926157</v>
      </c>
      <c r="U17" s="26">
        <f>T17*(1+T$8)*(1+Supuestos!U33)</f>
        <v>1097.3643296272094</v>
      </c>
      <c r="V17" s="26">
        <f>U17*(1+U$8)*(1+Supuestos!V33)</f>
        <v>1170.4760663141114</v>
      </c>
      <c r="W17" s="26">
        <f>V17*(1+V$8)*(1+Supuestos!W33)</f>
        <v>1250.3272693734716</v>
      </c>
      <c r="X17" s="26">
        <f>W17*(1+W$8)*(1+Supuestos!X33)</f>
        <v>1328.6991713944933</v>
      </c>
      <c r="Y17" s="26">
        <f>X17*(1+X$8)*(1+Supuestos!Y33)</f>
        <v>1415.4063561467178</v>
      </c>
      <c r="Z17" s="26">
        <f>Y17*(1+Y$8)*(1+Supuestos!Z33)</f>
        <v>1505.0610757631828</v>
      </c>
      <c r="AA17" s="26">
        <f>Z17*(1+Z$8)*(1+Supuestos!AA33)</f>
        <v>1604.5596115940889</v>
      </c>
      <c r="AB17" s="26">
        <f>AA17*(1+AA$8)*(1+Supuestos!AB33)</f>
        <v>1700.5529060401871</v>
      </c>
      <c r="AC17" s="26">
        <f>AB17*(1+AB$8)*(1+Supuestos!AC33)</f>
        <v>1806.3699602321226</v>
      </c>
      <c r="AD17" s="26">
        <f>AC17*(1+AC$8)*(1+Supuestos!AD33)</f>
        <v>1917.4244413811512</v>
      </c>
      <c r="AE17" s="26">
        <f>AD17*(1+AD$8)*(1+Supuestos!AE33)</f>
        <v>2041.8944663471275</v>
      </c>
      <c r="AF17" s="26">
        <f>AE17*(1+AE$8)*(1+Supuestos!AF33)</f>
        <v>2164.6085864750398</v>
      </c>
      <c r="AG17" s="26">
        <f>AF17*(1+AF$8)*(1+Supuestos!AG33)</f>
        <v>2112.6318991612693</v>
      </c>
      <c r="AH17" s="118"/>
      <c r="AI17" s="118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</row>
    <row r="18" spans="1:53" s="23" customFormat="1" ht="15" customHeight="1">
      <c r="A18" s="89"/>
      <c r="B18" s="23" t="s">
        <v>45</v>
      </c>
      <c r="C18" s="22"/>
      <c r="D18" s="22" t="s">
        <v>14</v>
      </c>
      <c r="E18" s="24"/>
      <c r="F18" s="104">
        <f>Supuestos!F25</f>
        <v>46.259346700000009</v>
      </c>
      <c r="G18" s="26">
        <f>F18*(1+F$8)*(1+Supuestos!G34)</f>
        <v>61.363511817174562</v>
      </c>
      <c r="H18" s="26">
        <f>G18*(1+G$8)*(1+Supuestos!H34)</f>
        <v>64.358579319715972</v>
      </c>
      <c r="I18" s="26">
        <f>H18*(1+H$8)*(1+Supuestos!I34)</f>
        <v>68.069406006123415</v>
      </c>
      <c r="J18" s="26">
        <f>I18*(1+I$8)*(1+Supuestos!J34)</f>
        <v>72.001208619311527</v>
      </c>
      <c r="K18" s="26">
        <f>J18*(1+J$8)*(1+Supuestos!K34)</f>
        <v>76.224734958785717</v>
      </c>
      <c r="L18" s="26">
        <f>K18*(1+K$8)*(1+Supuestos!L34)</f>
        <v>80.247214397979647</v>
      </c>
      <c r="M18" s="26">
        <f>L18*(1+L$8)*(1+Supuestos!M34)</f>
        <v>84.662967096681967</v>
      </c>
      <c r="N18" s="26">
        <f>M18*(1+M$8)*(1+Supuestos!N34)</f>
        <v>89.698394258264386</v>
      </c>
      <c r="O18" s="26">
        <f>N18*(1+N$8)*(1+Supuestos!O34)</f>
        <v>95.032838702537575</v>
      </c>
      <c r="P18" s="26">
        <f>O18*(1+O$8)*(1+Supuestos!P34)</f>
        <v>100.02333368689837</v>
      </c>
      <c r="Q18" s="26">
        <f>P18*(1+P$8)*(1+Supuestos!Q34)</f>
        <v>35.87576099681629</v>
      </c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</row>
    <row r="19" spans="1:53" s="23" customFormat="1" ht="15" customHeight="1">
      <c r="A19" s="89"/>
      <c r="B19" s="23" t="s">
        <v>51</v>
      </c>
      <c r="C19" s="22"/>
      <c r="D19" s="22" t="s">
        <v>14</v>
      </c>
      <c r="E19" s="24"/>
      <c r="F19" s="104">
        <f>Supuestos!F26</f>
        <v>106.337889</v>
      </c>
      <c r="G19" s="26">
        <f>F19*(1+F$8)*(1+Supuestos!G35)</f>
        <v>111.97671947464963</v>
      </c>
      <c r="H19" s="26">
        <f>G19*(1+G$8)*(1+Supuestos!H35)</f>
        <v>122.49698329736812</v>
      </c>
      <c r="I19" s="26">
        <f>H19*(1+H$8)*(1+Supuestos!I35)</f>
        <v>130.52052034828978</v>
      </c>
      <c r="J19" s="26">
        <f>I19*(1+I$8)*(1+Supuestos!J35)</f>
        <v>139.46448687932721</v>
      </c>
      <c r="K19" s="26">
        <f>J19*(1+J$8)*(1+Supuestos!K35)</f>
        <v>150.47189037115288</v>
      </c>
      <c r="L19" s="26">
        <f>K19*(1+K$8)*(1+Supuestos!L35)</f>
        <v>160.73453101966544</v>
      </c>
      <c r="M19" s="26">
        <f>L19*(1+L$8)*(1+Supuestos!M35)</f>
        <v>173.22621115370714</v>
      </c>
      <c r="N19" s="26">
        <f>M19*(1+M$8)*(1+Supuestos!N35)</f>
        <v>187.17246977236968</v>
      </c>
      <c r="O19" s="26">
        <f>N19*(1+N$8)*(1+Supuestos!O35)</f>
        <v>201.73993322656952</v>
      </c>
      <c r="P19" s="26">
        <f>O19*(1+O$8)*(1+Supuestos!P35)</f>
        <v>216.60492836982445</v>
      </c>
      <c r="Q19" s="26">
        <f>P19*(1+P$8)*(1+Supuestos!Q35)</f>
        <v>231.74177050028487</v>
      </c>
      <c r="R19" s="26">
        <f>Q19*(1+Q$8)*(1+Supuestos!R35)</f>
        <v>249.33541319417947</v>
      </c>
      <c r="S19" s="26">
        <f>R19*(1+R$8)*(1+Supuestos!S35)</f>
        <v>267.20751446418188</v>
      </c>
      <c r="T19" s="26">
        <f>S19*(1+S$8)*(1+Supuestos!T35)</f>
        <v>285.11187913016545</v>
      </c>
      <c r="U19" s="26">
        <f>T19*(1+T$8)*(1+Supuestos!U35)</f>
        <v>305.46706922602988</v>
      </c>
      <c r="V19" s="26">
        <f>U19*(1+U$8)*(1+Supuestos!V35)</f>
        <v>328.33631721432926</v>
      </c>
      <c r="W19" s="26">
        <f>V19*(1+V$8)*(1+Supuestos!W35)</f>
        <v>351.94159090405401</v>
      </c>
      <c r="X19" s="26">
        <f>W19*(1+W$8)*(1+Supuestos!X35)</f>
        <v>377.72499603226902</v>
      </c>
      <c r="Y19" s="26">
        <f>X19*(1+X$8)*(1+Supuestos!Y35)</f>
        <v>401.32703905257637</v>
      </c>
      <c r="Z19" s="26">
        <f>Y19*(1+Y$8)*(1+Supuestos!Z35)</f>
        <v>429.63052052392777</v>
      </c>
      <c r="AA19" s="26">
        <f>Z19*(1+Z$8)*(1+Supuestos!AA35)</f>
        <v>458.59502116785296</v>
      </c>
      <c r="AB19" s="26">
        <f>AA19*(1+AA$8)*(1+Supuestos!AB35)</f>
        <v>488.28513356710016</v>
      </c>
      <c r="AC19" s="26">
        <f>AB19*(1+AB$8)*(1+Supuestos!AC35)</f>
        <v>520.37224576529036</v>
      </c>
      <c r="AD19" s="26">
        <f>AC19*(1+AC$8)*(1+Supuestos!AD35)</f>
        <v>329.62937644356447</v>
      </c>
      <c r="AE19" s="118"/>
      <c r="AF19" s="118"/>
      <c r="AG19" s="118"/>
      <c r="AH19" s="118"/>
      <c r="AI19" s="118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</row>
    <row r="20" spans="1:53" s="23" customFormat="1" ht="15" customHeight="1">
      <c r="A20" s="89"/>
      <c r="B20" s="23" t="s">
        <v>47</v>
      </c>
      <c r="C20" s="22"/>
      <c r="D20" s="22" t="s">
        <v>14</v>
      </c>
      <c r="E20" s="24"/>
      <c r="F20" s="104">
        <f>Supuestos!F27</f>
        <v>72.736614299999999</v>
      </c>
      <c r="G20" s="26">
        <f>F20*(1+F$8)*(1+Supuestos!G36)</f>
        <v>80.62232023825608</v>
      </c>
      <c r="H20" s="26">
        <f>G20*(1+G$8)*(1+Supuestos!H36)</f>
        <v>89.460299606145881</v>
      </c>
      <c r="I20" s="26">
        <f>H20*(1+H$8)*(1+Supuestos!I36)</f>
        <v>95.854684030638765</v>
      </c>
      <c r="J20" s="26">
        <f>I20*(1+I$8)*(1+Supuestos!J36)</f>
        <v>102.36612520585668</v>
      </c>
      <c r="K20" s="26">
        <f>J20*(1+J$8)*(1+Supuestos!K36)</f>
        <v>109.84090967068521</v>
      </c>
      <c r="L20" s="26">
        <f>K20*(1+K$8)*(1+Supuestos!L36)</f>
        <v>117.25020719982146</v>
      </c>
      <c r="M20" s="26">
        <f>L20*(1+L$8)*(1+Supuestos!M36)</f>
        <v>125.30318632846081</v>
      </c>
      <c r="N20" s="26">
        <f>M20*(1+M$8)*(1+Supuestos!N36)</f>
        <v>133.59013594209941</v>
      </c>
      <c r="O20" s="26">
        <f>N20*(1+N$8)*(1+Supuestos!O36)</f>
        <v>142.78178314286501</v>
      </c>
      <c r="P20" s="26">
        <f>O20*(1+O$8)*(1+Supuestos!P36)</f>
        <v>152.28904059296494</v>
      </c>
      <c r="Q20" s="26">
        <f>P20*(1+P$8)*(1+Supuestos!Q36)</f>
        <v>162.60749178869662</v>
      </c>
      <c r="R20" s="26">
        <f>Q20*(1+Q$8)*(1+Supuestos!R36)</f>
        <v>173.33908686333262</v>
      </c>
      <c r="S20" s="26">
        <f>R20*(1+R$8)*(1+Supuestos!S36)</f>
        <v>185.00901317657579</v>
      </c>
      <c r="T20" s="26">
        <f>S20*(1+S$8)*(1+Supuestos!T36)</f>
        <v>196.49668456118675</v>
      </c>
      <c r="U20" s="26">
        <f>T20*(1+T$8)*(1+Supuestos!U36)</f>
        <v>209.62451257230774</v>
      </c>
      <c r="V20" s="26">
        <f>U20*(1+U$8)*(1+Supuestos!V36)</f>
        <v>222.8419771253582</v>
      </c>
      <c r="W20" s="26">
        <f>V20*(1+V$8)*(1+Supuestos!W36)</f>
        <v>237.54465992625978</v>
      </c>
      <c r="X20" s="26">
        <f>W20*(1+W$8)*(1+Supuestos!X36)</f>
        <v>252.00592230688659</v>
      </c>
      <c r="Y20" s="26">
        <f>X20*(1+X$8)*(1+Supuestos!Y36)</f>
        <v>267.8027262125201</v>
      </c>
      <c r="Z20" s="26">
        <f>Y20*(1+Y$8)*(1+Supuestos!Z36)</f>
        <v>283.97323833718099</v>
      </c>
      <c r="AA20" s="26">
        <f>Z20*(1+Z$8)*(1+Supuestos!AA36)</f>
        <v>301.71810715487368</v>
      </c>
      <c r="AB20" s="26">
        <f>AA20*(1+AA$8)*(1+Supuestos!AB36)</f>
        <v>319.06468673943556</v>
      </c>
      <c r="AC20" s="26">
        <f>AB20*(1+AB$8)*(1+Supuestos!AC36)</f>
        <v>338.17885727972674</v>
      </c>
      <c r="AD20" s="26">
        <f>AC20*(1+AC$8)*(1+Supuestos!AD36)</f>
        <v>359.10843663999617</v>
      </c>
      <c r="AE20" s="26">
        <f>AD20*(1+AD$8)*(1+Supuestos!AE36)</f>
        <v>380.65838507715932</v>
      </c>
      <c r="AF20" s="26">
        <f>AE20*(1+AE$8)*(1+Supuestos!AF36)</f>
        <v>402.47232649072288</v>
      </c>
      <c r="AG20" s="26">
        <f>AF20*(1+AF$8)*(1+Supuestos!AG36)</f>
        <v>426.13084224952445</v>
      </c>
      <c r="AH20" s="26">
        <f>AG20*(1+AG$8)*(1+Supuestos!AH36)</f>
        <v>451.07907833819621</v>
      </c>
      <c r="AI20" s="26">
        <f>AH20*(1+AH$8)*(1+Supuestos!AI36)</f>
        <v>478.77294586989433</v>
      </c>
      <c r="AJ20" s="26">
        <f>AI20*(1+AI$8)*(1+Supuestos!AJ36)</f>
        <v>506.12053102947027</v>
      </c>
      <c r="AK20" s="26">
        <f>AJ20*(1+AJ$8)*(1+Supuestos!AK36)</f>
        <v>25.145611977330617</v>
      </c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s="23" customFormat="1" ht="15" customHeight="1">
      <c r="A21" s="92"/>
      <c r="B21" s="122" t="s">
        <v>54</v>
      </c>
      <c r="C21" s="123"/>
      <c r="D21" s="123" t="s">
        <v>14</v>
      </c>
      <c r="E21" s="122"/>
      <c r="F21" s="102">
        <f>Supuestos!F38*F$9</f>
        <v>141.78465279880723</v>
      </c>
      <c r="G21" s="102">
        <f>Supuestos!G38*G$9</f>
        <v>147.82916798218412</v>
      </c>
      <c r="H21" s="102">
        <f>Supuestos!H38*H$9</f>
        <v>153.83096766449148</v>
      </c>
      <c r="I21" s="102">
        <f>Supuestos!I38*I$9</f>
        <v>160.05531510737114</v>
      </c>
      <c r="J21" s="102">
        <f>Supuestos!J38*J$9</f>
        <v>166.51111222124598</v>
      </c>
      <c r="K21" s="102">
        <f>Supuestos!K38*K$9</f>
        <v>173.20761699295582</v>
      </c>
      <c r="L21" s="102">
        <f>Supuestos!L38*L$9</f>
        <v>180.15445772881409</v>
      </c>
      <c r="M21" s="102">
        <f>Supuestos!M38*M$9</f>
        <v>187.36164786738667</v>
      </c>
      <c r="N21" s="102">
        <f>Supuestos!N38*N$9</f>
        <v>117.34792382650217</v>
      </c>
      <c r="O21" s="102">
        <f>Supuestos!O38*O$9</f>
        <v>0</v>
      </c>
      <c r="P21" s="102">
        <f>Supuestos!P38*P$9</f>
        <v>0</v>
      </c>
      <c r="Q21" s="102">
        <f>Supuestos!Q38*Q$9</f>
        <v>0</v>
      </c>
      <c r="R21" s="102">
        <f>Supuestos!R38*R$9</f>
        <v>0</v>
      </c>
      <c r="S21" s="102">
        <f>Supuestos!S38*S$9</f>
        <v>0</v>
      </c>
      <c r="T21" s="102">
        <f>Supuestos!T38*T$9</f>
        <v>0</v>
      </c>
      <c r="U21" s="102">
        <f>Supuestos!U38*U$9</f>
        <v>0</v>
      </c>
      <c r="V21" s="102">
        <f>Supuestos!V38*V$9</f>
        <v>0</v>
      </c>
      <c r="W21" s="102">
        <f>Supuestos!W38*W$9</f>
        <v>0</v>
      </c>
      <c r="X21" s="102">
        <f>Supuestos!X38*X$9</f>
        <v>0</v>
      </c>
      <c r="Y21" s="102">
        <f>Supuestos!Y38*Y$9</f>
        <v>0</v>
      </c>
      <c r="Z21" s="102">
        <f>Supuestos!Z38*Z$9</f>
        <v>0</v>
      </c>
      <c r="AA21" s="102">
        <f>Supuestos!AA38*AA$9</f>
        <v>0</v>
      </c>
      <c r="AB21" s="102">
        <f>Supuestos!AB38*AB$9</f>
        <v>0</v>
      </c>
      <c r="AC21" s="102">
        <f>Supuestos!AC38*AC$9</f>
        <v>0</v>
      </c>
      <c r="AD21" s="102">
        <f>Supuestos!AD38*AD$9</f>
        <v>0</v>
      </c>
      <c r="AE21" s="102">
        <f>Supuestos!AE38*AE$9</f>
        <v>0</v>
      </c>
      <c r="AF21" s="102">
        <f>Supuestos!AF38*AF$9</f>
        <v>0</v>
      </c>
      <c r="AG21" s="102">
        <f>Supuestos!AG38*AG$9</f>
        <v>0</v>
      </c>
      <c r="AH21" s="102">
        <f>Supuestos!AH38*AH$9</f>
        <v>0</v>
      </c>
      <c r="AI21" s="102">
        <f>Supuestos!AI38*AI$9</f>
        <v>0</v>
      </c>
      <c r="AJ21" s="102">
        <f>Supuestos!AJ38*'Flujo de Caja'!AJ$9</f>
        <v>0</v>
      </c>
      <c r="AK21" s="102">
        <f>Supuestos!AK38*'Flujo de Caja'!AK$9</f>
        <v>0</v>
      </c>
      <c r="AL21" s="102">
        <f>Supuestos!AL38*'Flujo de Caja'!AL$9</f>
        <v>0</v>
      </c>
      <c r="AM21" s="102">
        <f>Supuestos!AM38*'Flujo de Caja'!AM$9</f>
        <v>0</v>
      </c>
      <c r="AN21" s="102">
        <f>Supuestos!AN38*'Flujo de Caja'!AN$9</f>
        <v>0</v>
      </c>
      <c r="AO21" s="102">
        <f>Supuestos!AO38*'Flujo de Caja'!AO$9</f>
        <v>0</v>
      </c>
      <c r="AP21" s="102">
        <f>Supuestos!AP38*'Flujo de Caja'!AP$9</f>
        <v>0</v>
      </c>
      <c r="AQ21" s="102">
        <f>Supuestos!AQ38*'Flujo de Caja'!AQ$9</f>
        <v>0</v>
      </c>
      <c r="AR21" s="102">
        <f>Supuestos!AR38*'Flujo de Caja'!AR$9</f>
        <v>0</v>
      </c>
      <c r="AS21" s="102">
        <f>Supuestos!AS38*'Flujo de Caja'!AS$9</f>
        <v>0</v>
      </c>
      <c r="AT21" s="102">
        <f>Supuestos!AT38*'Flujo de Caja'!AT$9</f>
        <v>0</v>
      </c>
      <c r="AU21" s="102">
        <f>Supuestos!AU38*'Flujo de Caja'!AU$9</f>
        <v>0</v>
      </c>
      <c r="AV21" s="102">
        <f>Supuestos!AV38*'Flujo de Caja'!AV$9</f>
        <v>0</v>
      </c>
      <c r="AW21" s="102">
        <f>Supuestos!AW38*'Flujo de Caja'!AW$9</f>
        <v>0</v>
      </c>
      <c r="AX21" s="102">
        <f>Supuestos!AX38*'Flujo de Caja'!AX$9</f>
        <v>0</v>
      </c>
      <c r="AY21" s="102">
        <f>Supuestos!AY38*'Flujo de Caja'!AY$9</f>
        <v>0</v>
      </c>
      <c r="AZ21" s="102">
        <f>Supuestos!AZ38*'Flujo de Caja'!AZ$9</f>
        <v>0</v>
      </c>
      <c r="BA21" s="102">
        <f>Supuestos!BA38*'Flujo de Caja'!BA$9</f>
        <v>0</v>
      </c>
    </row>
    <row r="22" spans="1:53" s="21" customFormat="1" ht="15" customHeight="1">
      <c r="A22" s="88"/>
      <c r="B22" s="21" t="s">
        <v>52</v>
      </c>
      <c r="D22" s="22" t="s">
        <v>14</v>
      </c>
      <c r="F22" s="103">
        <f>SUM(F14:F21)</f>
        <v>1870.2494001074792</v>
      </c>
      <c r="G22" s="103">
        <f t="shared" ref="G22:BA22" si="1">SUM(G14:G21)</f>
        <v>2029.6488442959499</v>
      </c>
      <c r="H22" s="103">
        <f t="shared" si="1"/>
        <v>2187.3378231218421</v>
      </c>
      <c r="I22" s="103">
        <f t="shared" si="1"/>
        <v>2331.3951170444143</v>
      </c>
      <c r="J22" s="103">
        <f t="shared" si="1"/>
        <v>2468.7295354929261</v>
      </c>
      <c r="K22" s="103">
        <f t="shared" si="1"/>
        <v>2633.8413119161014</v>
      </c>
      <c r="L22" s="103">
        <f t="shared" si="1"/>
        <v>2794.4030230508956</v>
      </c>
      <c r="M22" s="103">
        <f t="shared" si="1"/>
        <v>2973.1621621379359</v>
      </c>
      <c r="N22" s="103">
        <f t="shared" si="1"/>
        <v>3092.7740390650488</v>
      </c>
      <c r="O22" s="103">
        <f t="shared" si="1"/>
        <v>3177.1141462906876</v>
      </c>
      <c r="P22" s="103">
        <f t="shared" si="1"/>
        <v>3376.3359592526003</v>
      </c>
      <c r="Q22" s="103">
        <f t="shared" si="1"/>
        <v>3527.3315482265684</v>
      </c>
      <c r="R22" s="103">
        <f t="shared" si="1"/>
        <v>2840.3820441349803</v>
      </c>
      <c r="S22" s="103">
        <f t="shared" si="1"/>
        <v>2539.820403185201</v>
      </c>
      <c r="T22" s="103">
        <f t="shared" si="1"/>
        <v>2698.9745876049824</v>
      </c>
      <c r="U22" s="103">
        <f t="shared" si="1"/>
        <v>2873.0369571416236</v>
      </c>
      <c r="V22" s="103">
        <f t="shared" si="1"/>
        <v>3058.4942439851357</v>
      </c>
      <c r="W22" s="103">
        <f t="shared" si="1"/>
        <v>3260.4816448986821</v>
      </c>
      <c r="X22" s="103">
        <f t="shared" si="1"/>
        <v>3459.8648196334261</v>
      </c>
      <c r="Y22" s="103">
        <f t="shared" si="1"/>
        <v>3675.1133659291399</v>
      </c>
      <c r="Z22" s="103">
        <f t="shared" si="1"/>
        <v>3902.9197252211034</v>
      </c>
      <c r="AA22" s="103">
        <f t="shared" si="1"/>
        <v>4152.7856838192229</v>
      </c>
      <c r="AB22" s="103">
        <f t="shared" si="1"/>
        <v>4395.2182477965071</v>
      </c>
      <c r="AC22" s="103">
        <f t="shared" si="1"/>
        <v>4661.5026114408729</v>
      </c>
      <c r="AD22" s="103">
        <f t="shared" si="1"/>
        <v>4717.7482289383379</v>
      </c>
      <c r="AE22" s="103">
        <f t="shared" si="1"/>
        <v>4660.4916786292188</v>
      </c>
      <c r="AF22" s="103">
        <f t="shared" si="1"/>
        <v>4927.0489365531903</v>
      </c>
      <c r="AG22" s="103">
        <f t="shared" si="1"/>
        <v>4506.9724419743643</v>
      </c>
      <c r="AH22" s="103">
        <f t="shared" si="1"/>
        <v>1884.4824374709992</v>
      </c>
      <c r="AI22" s="103">
        <f t="shared" si="1"/>
        <v>1329.801383798552</v>
      </c>
      <c r="AJ22" s="103">
        <f t="shared" si="1"/>
        <v>1093.6951467751792</v>
      </c>
      <c r="AK22" s="103">
        <f t="shared" si="1"/>
        <v>644.29410012710605</v>
      </c>
      <c r="AL22" s="103">
        <f t="shared" si="1"/>
        <v>651.88627806530178</v>
      </c>
      <c r="AM22" s="103">
        <f t="shared" si="1"/>
        <v>687.81443762913875</v>
      </c>
      <c r="AN22" s="103">
        <f t="shared" si="1"/>
        <v>722.2749881772769</v>
      </c>
      <c r="AO22" s="103">
        <f t="shared" si="1"/>
        <v>760.18427174277281</v>
      </c>
      <c r="AP22" s="103">
        <f t="shared" si="1"/>
        <v>799.8042151478304</v>
      </c>
      <c r="AQ22" s="103">
        <f t="shared" si="1"/>
        <v>843.41998312118255</v>
      </c>
      <c r="AR22" s="103">
        <f t="shared" si="1"/>
        <v>885.18594043758867</v>
      </c>
      <c r="AS22" s="103">
        <f t="shared" si="1"/>
        <v>930.97656147739258</v>
      </c>
      <c r="AT22" s="103">
        <f t="shared" si="1"/>
        <v>978.90799159783569</v>
      </c>
      <c r="AU22" s="103">
        <f t="shared" si="1"/>
        <v>67.961694740382526</v>
      </c>
      <c r="AV22" s="103">
        <f t="shared" si="1"/>
        <v>0</v>
      </c>
      <c r="AW22" s="103">
        <f t="shared" si="1"/>
        <v>0</v>
      </c>
      <c r="AX22" s="103">
        <f t="shared" si="1"/>
        <v>0</v>
      </c>
      <c r="AY22" s="103">
        <f t="shared" si="1"/>
        <v>0</v>
      </c>
      <c r="AZ22" s="103">
        <f t="shared" si="1"/>
        <v>0</v>
      </c>
      <c r="BA22" s="103">
        <f t="shared" si="1"/>
        <v>0</v>
      </c>
    </row>
    <row r="23" spans="1:53" s="23" customFormat="1" ht="15" customHeight="1">
      <c r="A23" s="89"/>
      <c r="B23" s="140" t="s">
        <v>86</v>
      </c>
      <c r="C23" s="141"/>
      <c r="D23" s="142" t="s">
        <v>16</v>
      </c>
      <c r="E23" s="141"/>
      <c r="F23" s="147"/>
      <c r="G23" s="144">
        <f>G22/F22-1</f>
        <v>8.5228977578771126E-2</v>
      </c>
      <c r="H23" s="144">
        <f t="shared" ref="H23:AU23" si="2">H22/G22-1</f>
        <v>7.7692739445572423E-2</v>
      </c>
      <c r="I23" s="144">
        <f t="shared" si="2"/>
        <v>6.5859645638536524E-2</v>
      </c>
      <c r="J23" s="144">
        <f t="shared" si="2"/>
        <v>5.8906539455489293E-2</v>
      </c>
      <c r="K23" s="144">
        <f t="shared" si="2"/>
        <v>6.6881273970827104E-2</v>
      </c>
      <c r="L23" s="144">
        <f t="shared" si="2"/>
        <v>6.096104211304465E-2</v>
      </c>
      <c r="M23" s="144">
        <f t="shared" si="2"/>
        <v>6.3970421450472603E-2</v>
      </c>
      <c r="N23" s="144">
        <f t="shared" si="2"/>
        <v>4.0230525751445256E-2</v>
      </c>
      <c r="O23" s="144">
        <f t="shared" si="2"/>
        <v>2.7270051468465839E-2</v>
      </c>
      <c r="P23" s="144">
        <f t="shared" si="2"/>
        <v>6.2705273965213415E-2</v>
      </c>
      <c r="Q23" s="144">
        <f t="shared" si="2"/>
        <v>4.4721731129917952E-2</v>
      </c>
      <c r="R23" s="144">
        <f t="shared" si="2"/>
        <v>-0.19475047771932996</v>
      </c>
      <c r="S23" s="144">
        <f t="shared" si="2"/>
        <v>-0.1058173288943296</v>
      </c>
      <c r="T23" s="144">
        <f t="shared" si="2"/>
        <v>6.2663558502083605E-2</v>
      </c>
      <c r="U23" s="144">
        <f t="shared" si="2"/>
        <v>6.449203721147323E-2</v>
      </c>
      <c r="V23" s="144">
        <f t="shared" si="2"/>
        <v>6.4550957613863424E-2</v>
      </c>
      <c r="W23" s="144">
        <f t="shared" si="2"/>
        <v>6.604145203502565E-2</v>
      </c>
      <c r="X23" s="144">
        <f t="shared" si="2"/>
        <v>6.1151448298044198E-2</v>
      </c>
      <c r="Y23" s="144">
        <f t="shared" si="2"/>
        <v>6.2212993141887996E-2</v>
      </c>
      <c r="Z23" s="144">
        <f t="shared" si="2"/>
        <v>6.1986212834653553E-2</v>
      </c>
      <c r="AA23" s="144">
        <f t="shared" si="2"/>
        <v>6.402026590079668E-2</v>
      </c>
      <c r="AB23" s="144">
        <f t="shared" si="2"/>
        <v>5.8378298914362636E-2</v>
      </c>
      <c r="AC23" s="144">
        <f t="shared" si="2"/>
        <v>6.0585015039438472E-2</v>
      </c>
      <c r="AD23" s="144">
        <f t="shared" si="2"/>
        <v>1.206598433720063E-2</v>
      </c>
      <c r="AE23" s="144">
        <f t="shared" si="2"/>
        <v>-1.213641498669038E-2</v>
      </c>
      <c r="AF23" s="144">
        <f t="shared" si="2"/>
        <v>5.7195093630630245E-2</v>
      </c>
      <c r="AG23" s="144">
        <f t="shared" si="2"/>
        <v>-8.5259249499701206E-2</v>
      </c>
      <c r="AH23" s="144">
        <f t="shared" si="2"/>
        <v>-0.58187398264954426</v>
      </c>
      <c r="AI23" s="144">
        <f t="shared" si="2"/>
        <v>-0.29434132292410042</v>
      </c>
      <c r="AJ23" s="144">
        <f t="shared" si="2"/>
        <v>-0.17755000100010421</v>
      </c>
      <c r="AK23" s="144">
        <f t="shared" si="2"/>
        <v>-0.41090156427333258</v>
      </c>
      <c r="AL23" s="144">
        <f t="shared" si="2"/>
        <v>1.1783714823242919E-2</v>
      </c>
      <c r="AM23" s="144">
        <f t="shared" si="2"/>
        <v>5.5114152226775293E-2</v>
      </c>
      <c r="AN23" s="144">
        <f t="shared" si="2"/>
        <v>5.0101522536982301E-2</v>
      </c>
      <c r="AO23" s="144">
        <f t="shared" si="2"/>
        <v>5.2485942592534363E-2</v>
      </c>
      <c r="AP23" s="144">
        <f t="shared" si="2"/>
        <v>5.2118867592756413E-2</v>
      </c>
      <c r="AQ23" s="144">
        <f t="shared" si="2"/>
        <v>5.453305589954982E-2</v>
      </c>
      <c r="AR23" s="144">
        <f t="shared" si="2"/>
        <v>4.9519762576463844E-2</v>
      </c>
      <c r="AS23" s="144">
        <f t="shared" si="2"/>
        <v>5.1729946159297935E-2</v>
      </c>
      <c r="AT23" s="144">
        <f t="shared" si="2"/>
        <v>5.1485109404236118E-2</v>
      </c>
      <c r="AU23" s="144">
        <f t="shared" si="2"/>
        <v>-0.93057397086987603</v>
      </c>
      <c r="AV23" s="139"/>
      <c r="AW23" s="139"/>
      <c r="AX23" s="139"/>
      <c r="AY23" s="139"/>
      <c r="AZ23" s="139"/>
      <c r="BA23" s="139"/>
    </row>
    <row r="24" spans="1:53" s="7" customFormat="1" ht="15" customHeight="1">
      <c r="A24" s="86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</row>
    <row r="25" spans="1:53" s="23" customFormat="1" ht="15" customHeight="1">
      <c r="A25" s="89"/>
      <c r="B25" s="23" t="s">
        <v>17</v>
      </c>
      <c r="D25" s="22" t="s">
        <v>14</v>
      </c>
      <c r="F25" s="40">
        <f>F22*-Supuestos!F45</f>
        <v>-8.9356364834529511</v>
      </c>
      <c r="G25" s="40">
        <f>G22*-Supuestos!G45</f>
        <v>-10.01219933977624</v>
      </c>
      <c r="H25" s="40">
        <f>H22*-Supuestos!H45</f>
        <v>-10.868620590735375</v>
      </c>
      <c r="I25" s="40">
        <f>I22*-Supuestos!I45</f>
        <v>-11.606590853623345</v>
      </c>
      <c r="J25" s="40">
        <f>J22*-Supuestos!J45</f>
        <v>-12.31751482403474</v>
      </c>
      <c r="K25" s="40">
        <f>K22*-Supuestos!K45</f>
        <v>-13.155713282719981</v>
      </c>
      <c r="L25" s="40">
        <f>L22*-Supuestos!L45</f>
        <v>-14.008543527880992</v>
      </c>
      <c r="M25" s="40">
        <f>M22*-Supuestos!M45</f>
        <v>-14.906986019694276</v>
      </c>
      <c r="N25" s="40">
        <f>N22*-Supuestos!N45</f>
        <v>-15.965341154420923</v>
      </c>
      <c r="O25" s="40">
        <f>O22*-Supuestos!O45</f>
        <v>-17.030620156052009</v>
      </c>
      <c r="P25" s="40">
        <f>P22*-Supuestos!P45</f>
        <v>-18.125851752384666</v>
      </c>
      <c r="Q25" s="40">
        <f>Q22*-Supuestos!Q45</f>
        <v>-18.954932683363342</v>
      </c>
      <c r="R25" s="40">
        <f>R22*-Supuestos!R45</f>
        <v>-22.324177266500364</v>
      </c>
      <c r="S25" s="40">
        <f>S22*-Supuestos!S45</f>
        <v>-14.61269633587723</v>
      </c>
      <c r="T25" s="40">
        <f>T22*-Supuestos!T45</f>
        <v>-15.500952650406225</v>
      </c>
      <c r="U25" s="40">
        <f>U22*-Supuestos!U45</f>
        <v>-16.496649663185412</v>
      </c>
      <c r="V25" s="40">
        <f>V22*-Supuestos!V45</f>
        <v>-17.555093174496218</v>
      </c>
      <c r="W25" s="40">
        <f>W22*-Supuestos!W45</f>
        <v>-18.700773478258615</v>
      </c>
      <c r="X25" s="40">
        <f>X22*-Supuestos!X45</f>
        <v>-19.840715910043958</v>
      </c>
      <c r="Y25" s="40">
        <f>Y22*-Supuestos!Y45</f>
        <v>-21.075037846585651</v>
      </c>
      <c r="Z25" s="40">
        <f>Z22*-Supuestos!Z45</f>
        <v>-22.379736213271144</v>
      </c>
      <c r="AA25" s="40">
        <f>AA22*-Supuestos!AA45</f>
        <v>-23.812281394143557</v>
      </c>
      <c r="AB25" s="40">
        <f>AB22*-Supuestos!AB45</f>
        <v>-25.200745981937157</v>
      </c>
      <c r="AC25" s="40">
        <f>AC22*-Supuestos!AC45</f>
        <v>-26.726376968377327</v>
      </c>
      <c r="AD25" s="40">
        <f>AD22*-Supuestos!AD45</f>
        <v>-27.188578184328286</v>
      </c>
      <c r="AE25" s="40">
        <f>AE22*-Supuestos!AE45</f>
        <v>-27.084876253463843</v>
      </c>
      <c r="AF25" s="40">
        <f>AF22*-Supuestos!AF45</f>
        <v>-28.628808576088495</v>
      </c>
      <c r="AG25" s="40">
        <f>AG22*-Supuestos!AG45</f>
        <v>-26.760586847852132</v>
      </c>
      <c r="AH25" s="40">
        <f>AH22*-Supuestos!AH45</f>
        <v>-13.931653103225122</v>
      </c>
      <c r="AI25" s="40">
        <f>AI22*-Supuestos!AI45</f>
        <v>-8.1032840460137088</v>
      </c>
      <c r="AJ25" s="40">
        <f>AJ22*-Supuestos!AJ45</f>
        <v>-5.4684757338758958</v>
      </c>
      <c r="AK25" s="40">
        <f>AK22*-Supuestos!AK45</f>
        <v>-3.2214705006355304</v>
      </c>
      <c r="AL25" s="40">
        <f>AL22*-Supuestos!AL45</f>
        <v>-3.2594313903265091</v>
      </c>
      <c r="AM25" s="40">
        <f>AM22*-Supuestos!AM45</f>
        <v>-3.4390721881456945</v>
      </c>
      <c r="AN25" s="40">
        <f>AN22*-Supuestos!AN45</f>
        <v>-3.6113749408863844</v>
      </c>
      <c r="AO25" s="40">
        <f>AO22*-Supuestos!AO45</f>
        <v>-3.8009213587138642</v>
      </c>
      <c r="AP25" s="40">
        <f>AP22*-Supuestos!AP45</f>
        <v>-3.9990210757391513</v>
      </c>
      <c r="AQ25" s="40">
        <f>AQ22*-Supuestos!AQ45</f>
        <v>-4.2170999156059139</v>
      </c>
      <c r="AR25" s="40">
        <f>AR22*-Supuestos!AR45</f>
        <v>-4.4259297021879442</v>
      </c>
      <c r="AS25" s="40">
        <f>AS22*-Supuestos!AS45</f>
        <v>-4.6548828073869641</v>
      </c>
      <c r="AT25" s="40">
        <f>AT22*-Supuestos!AT45</f>
        <v>-4.8945399579891777</v>
      </c>
      <c r="AU25" s="40">
        <f>AU22*-Supuestos!AU45</f>
        <v>-0.33980847370191269</v>
      </c>
      <c r="AV25" s="40">
        <f>AV22*-Supuestos!AV45</f>
        <v>0</v>
      </c>
      <c r="AW25" s="40">
        <f>AW22*-Supuestos!AW45</f>
        <v>0</v>
      </c>
      <c r="AX25" s="40">
        <f>AX22*-Supuestos!AX45</f>
        <v>0</v>
      </c>
      <c r="AY25" s="40">
        <f>AY22*-Supuestos!AY45</f>
        <v>0</v>
      </c>
      <c r="AZ25" s="40">
        <f>AZ22*-Supuestos!AZ45</f>
        <v>0</v>
      </c>
      <c r="BA25" s="40">
        <f>BA22*-Supuestos!BA45</f>
        <v>0</v>
      </c>
    </row>
    <row r="26" spans="1:53" s="23" customFormat="1" ht="15" customHeight="1">
      <c r="A26" s="89"/>
      <c r="B26" s="122" t="s">
        <v>18</v>
      </c>
      <c r="C26" s="122"/>
      <c r="D26" s="123" t="s">
        <v>14</v>
      </c>
      <c r="E26" s="122"/>
      <c r="F26" s="102">
        <f>F22*-Supuestos!F46</f>
        <v>-292.09772195382578</v>
      </c>
      <c r="G26" s="102">
        <f>G22*-Supuestos!G46</f>
        <v>-309.18281377915605</v>
      </c>
      <c r="H26" s="102">
        <f>H22*-Supuestos!H46</f>
        <v>-321.93259923041001</v>
      </c>
      <c r="I26" s="102">
        <f>I22*-Supuestos!I46</f>
        <v>-334.87257100004882</v>
      </c>
      <c r="J26" s="102">
        <f>J22*-Supuestos!J46</f>
        <v>-348.35920053465617</v>
      </c>
      <c r="K26" s="102">
        <f>K22*-Supuestos!K46</f>
        <v>-362.36701761388474</v>
      </c>
      <c r="L26" s="102">
        <f>L22*-Supuestos!L46</f>
        <v>-375.60381134177953</v>
      </c>
      <c r="M26" s="102">
        <f>M22*-Supuestos!M46</f>
        <v>-389.33620440538618</v>
      </c>
      <c r="N26" s="102">
        <f>N22*-Supuestos!N46</f>
        <v>-403.71800452629276</v>
      </c>
      <c r="O26" s="102">
        <f>O22*-Supuestos!O46</f>
        <v>-418.5064500170426</v>
      </c>
      <c r="P26" s="102">
        <f>P22*-Supuestos!P46</f>
        <v>-433.78739530226807</v>
      </c>
      <c r="Q26" s="102">
        <f>Q22*-Supuestos!Q46</f>
        <v>-435.97483246257673</v>
      </c>
      <c r="R26" s="102">
        <f>R22*-Supuestos!R46</f>
        <v>-301.61256431917576</v>
      </c>
      <c r="S26" s="102">
        <f>S22*-Supuestos!S46</f>
        <v>-234.63785154453586</v>
      </c>
      <c r="T26" s="102">
        <f>T22*-Supuestos!T46</f>
        <v>-244.09708158142183</v>
      </c>
      <c r="U26" s="102">
        <f>U22*-Supuestos!U46</f>
        <v>-253.95196748865075</v>
      </c>
      <c r="V26" s="102">
        <f>V22*-Supuestos!V46</f>
        <v>-264.21276355453131</v>
      </c>
      <c r="W26" s="102">
        <f>W22*-Supuestos!W46</f>
        <v>-274.87744595588993</v>
      </c>
      <c r="X26" s="102">
        <f>X22*-Supuestos!X46</f>
        <v>-285.99606713880843</v>
      </c>
      <c r="Y26" s="102">
        <f>Y22*-Supuestos!Y46</f>
        <v>-297.51067182367672</v>
      </c>
      <c r="Z26" s="102">
        <f>Z22*-Supuestos!Z46</f>
        <v>-309.53158357832643</v>
      </c>
      <c r="AA26" s="102">
        <f>AA22*-Supuestos!AA46</f>
        <v>-322.00679488022718</v>
      </c>
      <c r="AB26" s="102">
        <f>AB22*-Supuestos!AB46</f>
        <v>-335.00335855035968</v>
      </c>
      <c r="AC26" s="102">
        <f>AC22*-Supuestos!AC46</f>
        <v>-348.5264594453551</v>
      </c>
      <c r="AD26" s="102">
        <f>AD22*-Supuestos!AD46</f>
        <v>-332.77297424021043</v>
      </c>
      <c r="AE26" s="102">
        <f>AE22*-Supuestos!AE46</f>
        <v>-299.0333169704254</v>
      </c>
      <c r="AF26" s="102">
        <f>AF22*-Supuestos!AF46</f>
        <v>-311.09591963976288</v>
      </c>
      <c r="AG26" s="102">
        <f>AG22*-Supuestos!AG46</f>
        <v>-289.51567412260067</v>
      </c>
      <c r="AH26" s="102">
        <f>AH22*-Supuestos!AH46</f>
        <v>-180.82035453672654</v>
      </c>
      <c r="AI26" s="102">
        <f>AI22*-Supuestos!AI46</f>
        <v>-123.72512917054401</v>
      </c>
      <c r="AJ26" s="102">
        <f>AJ22*-Supuestos!AJ46</f>
        <v>-98.021105429788122</v>
      </c>
      <c r="AK26" s="102">
        <f>AK22*-Supuestos!AK46</f>
        <v>-59.351832117739306</v>
      </c>
      <c r="AL26" s="102">
        <f>AL22*-Supuestos!AL46</f>
        <v>-59.250020839882509</v>
      </c>
      <c r="AM26" s="102">
        <f>AM22*-Supuestos!AM46</f>
        <v>-61.756969302198144</v>
      </c>
      <c r="AN26" s="102">
        <f>AN22*-Supuestos!AN46</f>
        <v>-64.369940330987205</v>
      </c>
      <c r="AO26" s="102">
        <f>AO22*-Supuestos!AO46</f>
        <v>-67.093404614027889</v>
      </c>
      <c r="AP26" s="102">
        <f>AP22*-Supuestos!AP46</f>
        <v>-69.932020858014226</v>
      </c>
      <c r="AQ26" s="102">
        <f>AQ22*-Supuestos!AQ46</f>
        <v>-72.89064367696902</v>
      </c>
      <c r="AR26" s="102">
        <f>AR22*-Supuestos!AR46</f>
        <v>-75.974331810899358</v>
      </c>
      <c r="AS26" s="102">
        <f>AS22*-Supuestos!AS46</f>
        <v>-79.188356688492945</v>
      </c>
      <c r="AT26" s="102">
        <f>AT22*-Supuestos!AT46</f>
        <v>-82.538211348228657</v>
      </c>
      <c r="AU26" s="102">
        <f>AU22*-Supuestos!AU46</f>
        <v>-6.4012768202761565</v>
      </c>
      <c r="AV26" s="102">
        <f>AV22*-Supuestos!AV46</f>
        <v>0</v>
      </c>
      <c r="AW26" s="102">
        <f>AW22*-Supuestos!AW46</f>
        <v>0</v>
      </c>
      <c r="AX26" s="102">
        <f>AX22*-Supuestos!AX46</f>
        <v>0</v>
      </c>
      <c r="AY26" s="102">
        <f>AY22*-Supuestos!AY46</f>
        <v>0</v>
      </c>
      <c r="AZ26" s="102">
        <f>AZ22*-Supuestos!AZ46</f>
        <v>0</v>
      </c>
      <c r="BA26" s="102">
        <f>BA22*-Supuestos!BA46</f>
        <v>0</v>
      </c>
    </row>
    <row r="27" spans="1:53" s="21" customFormat="1" ht="15" customHeight="1">
      <c r="A27" s="88"/>
      <c r="B27" s="21" t="s">
        <v>20</v>
      </c>
      <c r="D27" s="22" t="s">
        <v>14</v>
      </c>
      <c r="F27" s="41">
        <f>SUM(F25:F26,F22)</f>
        <v>1569.2160416702004</v>
      </c>
      <c r="G27" s="41">
        <f t="shared" ref="G27:BA27" si="3">SUM(G25:G26,G22)</f>
        <v>1710.4538311770175</v>
      </c>
      <c r="H27" s="41">
        <f t="shared" si="3"/>
        <v>1854.5366033006967</v>
      </c>
      <c r="I27" s="41">
        <f t="shared" si="3"/>
        <v>1984.9159551907421</v>
      </c>
      <c r="J27" s="41">
        <f t="shared" si="3"/>
        <v>2108.0528201342349</v>
      </c>
      <c r="K27" s="41">
        <f t="shared" si="3"/>
        <v>2258.3185810194968</v>
      </c>
      <c r="L27" s="41">
        <f t="shared" si="3"/>
        <v>2404.7906681812351</v>
      </c>
      <c r="M27" s="41">
        <f t="shared" si="3"/>
        <v>2568.9189717128556</v>
      </c>
      <c r="N27" s="41">
        <f t="shared" si="3"/>
        <v>2673.0906933843353</v>
      </c>
      <c r="O27" s="41">
        <f t="shared" si="3"/>
        <v>2741.5770761175932</v>
      </c>
      <c r="P27" s="41">
        <f t="shared" si="3"/>
        <v>2924.4227121979475</v>
      </c>
      <c r="Q27" s="41">
        <f t="shared" si="3"/>
        <v>3072.4017830806283</v>
      </c>
      <c r="R27" s="41">
        <f t="shared" si="3"/>
        <v>2516.445302549304</v>
      </c>
      <c r="S27" s="41">
        <f t="shared" si="3"/>
        <v>2290.5698553047878</v>
      </c>
      <c r="T27" s="41">
        <f t="shared" si="3"/>
        <v>2439.3765533731544</v>
      </c>
      <c r="U27" s="41">
        <f t="shared" si="3"/>
        <v>2602.5883399897875</v>
      </c>
      <c r="V27" s="41">
        <f t="shared" si="3"/>
        <v>2776.726387256108</v>
      </c>
      <c r="W27" s="41">
        <f t="shared" si="3"/>
        <v>2966.9034254645335</v>
      </c>
      <c r="X27" s="41">
        <f t="shared" si="3"/>
        <v>3154.0280365845738</v>
      </c>
      <c r="Y27" s="41">
        <f t="shared" si="3"/>
        <v>3356.5276562588774</v>
      </c>
      <c r="Z27" s="41">
        <f t="shared" si="3"/>
        <v>3571.0084054295057</v>
      </c>
      <c r="AA27" s="41">
        <f t="shared" si="3"/>
        <v>3806.9666075448522</v>
      </c>
      <c r="AB27" s="41">
        <f t="shared" si="3"/>
        <v>4035.0141432642104</v>
      </c>
      <c r="AC27" s="41">
        <f t="shared" si="3"/>
        <v>4286.2497750271405</v>
      </c>
      <c r="AD27" s="41">
        <f t="shared" si="3"/>
        <v>4357.7866765137987</v>
      </c>
      <c r="AE27" s="41">
        <f t="shared" si="3"/>
        <v>4334.3734854053291</v>
      </c>
      <c r="AF27" s="41">
        <f t="shared" si="3"/>
        <v>4587.3242083373389</v>
      </c>
      <c r="AG27" s="41">
        <f t="shared" si="3"/>
        <v>4190.6961810039111</v>
      </c>
      <c r="AH27" s="41">
        <f t="shared" si="3"/>
        <v>1689.7304298310476</v>
      </c>
      <c r="AI27" s="41">
        <f t="shared" si="3"/>
        <v>1197.9729705819943</v>
      </c>
      <c r="AJ27" s="41">
        <f t="shared" si="3"/>
        <v>990.20556561151511</v>
      </c>
      <c r="AK27" s="41">
        <f t="shared" si="3"/>
        <v>581.72079750873127</v>
      </c>
      <c r="AL27" s="41">
        <f t="shared" si="3"/>
        <v>589.37682583509275</v>
      </c>
      <c r="AM27" s="41">
        <f t="shared" si="3"/>
        <v>622.61839613879488</v>
      </c>
      <c r="AN27" s="41">
        <f t="shared" si="3"/>
        <v>654.29367290540335</v>
      </c>
      <c r="AO27" s="41">
        <f t="shared" si="3"/>
        <v>689.28994577003107</v>
      </c>
      <c r="AP27" s="41">
        <f t="shared" si="3"/>
        <v>725.87317321407704</v>
      </c>
      <c r="AQ27" s="41">
        <f t="shared" si="3"/>
        <v>766.31223952860762</v>
      </c>
      <c r="AR27" s="41">
        <f t="shared" si="3"/>
        <v>804.78567892450133</v>
      </c>
      <c r="AS27" s="41">
        <f t="shared" si="3"/>
        <v>847.13332198151261</v>
      </c>
      <c r="AT27" s="41">
        <f t="shared" si="3"/>
        <v>891.47524029161787</v>
      </c>
      <c r="AU27" s="41">
        <f t="shared" si="3"/>
        <v>61.22060944640446</v>
      </c>
      <c r="AV27" s="41">
        <f t="shared" si="3"/>
        <v>0</v>
      </c>
      <c r="AW27" s="41">
        <f t="shared" si="3"/>
        <v>0</v>
      </c>
      <c r="AX27" s="41">
        <f t="shared" si="3"/>
        <v>0</v>
      </c>
      <c r="AY27" s="41">
        <f t="shared" si="3"/>
        <v>0</v>
      </c>
      <c r="AZ27" s="41">
        <f t="shared" si="3"/>
        <v>0</v>
      </c>
      <c r="BA27" s="41">
        <f t="shared" si="3"/>
        <v>0</v>
      </c>
    </row>
    <row r="28" spans="1:53" s="23" customFormat="1" ht="15" customHeight="1">
      <c r="A28" s="89"/>
      <c r="B28" s="140" t="s">
        <v>88</v>
      </c>
      <c r="C28" s="141"/>
      <c r="D28" s="142" t="s">
        <v>16</v>
      </c>
      <c r="E28" s="141"/>
      <c r="F28" s="143">
        <f t="shared" ref="F28:AU28" si="4">IFERROR(F27/F22,0)</f>
        <v>0.83904106135792422</v>
      </c>
      <c r="G28" s="143">
        <f t="shared" si="4"/>
        <v>0.84273387289826696</v>
      </c>
      <c r="H28" s="143">
        <f t="shared" si="4"/>
        <v>0.84785101948899677</v>
      </c>
      <c r="I28" s="143">
        <f t="shared" si="4"/>
        <v>0.85138548188566376</v>
      </c>
      <c r="J28" s="143">
        <f t="shared" si="4"/>
        <v>0.85390189157084984</v>
      </c>
      <c r="K28" s="143">
        <f t="shared" si="4"/>
        <v>0.85742393469277978</v>
      </c>
      <c r="L28" s="143">
        <f t="shared" si="4"/>
        <v>0.86057402899446966</v>
      </c>
      <c r="M28" s="143">
        <f t="shared" si="4"/>
        <v>0.8640359427504628</v>
      </c>
      <c r="N28" s="143">
        <f t="shared" si="4"/>
        <v>0.86430196956529537</v>
      </c>
      <c r="O28" s="143">
        <f t="shared" si="4"/>
        <v>0.86291425170178782</v>
      </c>
      <c r="P28" s="143">
        <f t="shared" si="4"/>
        <v>0.86615276071203229</v>
      </c>
      <c r="Q28" s="143">
        <f t="shared" si="4"/>
        <v>0.8710272173380853</v>
      </c>
      <c r="R28" s="143">
        <f t="shared" si="4"/>
        <v>0.8859531089296373</v>
      </c>
      <c r="S28" s="143">
        <f t="shared" si="4"/>
        <v>0.90186292402099499</v>
      </c>
      <c r="T28" s="143">
        <f t="shared" si="4"/>
        <v>0.90381605094615203</v>
      </c>
      <c r="U28" s="143">
        <f t="shared" si="4"/>
        <v>0.90586664175009268</v>
      </c>
      <c r="V28" s="143">
        <f t="shared" si="4"/>
        <v>0.90787366780789103</v>
      </c>
      <c r="W28" s="143">
        <f t="shared" si="4"/>
        <v>0.90995863451846803</v>
      </c>
      <c r="X28" s="143">
        <f t="shared" si="4"/>
        <v>0.91160441260209235</v>
      </c>
      <c r="Y28" s="143">
        <f t="shared" si="4"/>
        <v>0.91331268509326169</v>
      </c>
      <c r="Z28" s="143">
        <f t="shared" si="4"/>
        <v>0.91495819971731684</v>
      </c>
      <c r="AA28" s="143">
        <f t="shared" si="4"/>
        <v>0.91672599970140312</v>
      </c>
      <c r="AB28" s="143">
        <f t="shared" si="4"/>
        <v>0.91804636670479767</v>
      </c>
      <c r="AC28" s="143">
        <f t="shared" si="4"/>
        <v>0.91949959751331312</v>
      </c>
      <c r="AD28" s="143">
        <f t="shared" si="4"/>
        <v>0.92370055904709791</v>
      </c>
      <c r="AE28" s="143">
        <f t="shared" si="4"/>
        <v>0.93002493820141097</v>
      </c>
      <c r="AF28" s="143">
        <f t="shared" si="4"/>
        <v>0.93104904526206878</v>
      </c>
      <c r="AG28" s="143">
        <f t="shared" si="4"/>
        <v>0.92982511762776554</v>
      </c>
      <c r="AH28" s="143">
        <f t="shared" si="4"/>
        <v>0.89665490971552297</v>
      </c>
      <c r="AI28" s="143">
        <f t="shared" si="4"/>
        <v>0.90086608810708835</v>
      </c>
      <c r="AJ28" s="143">
        <f t="shared" si="4"/>
        <v>0.90537620883771053</v>
      </c>
      <c r="AK28" s="143">
        <f t="shared" si="4"/>
        <v>0.90288083872562186</v>
      </c>
      <c r="AL28" s="143">
        <f t="shared" si="4"/>
        <v>0.90410988184054519</v>
      </c>
      <c r="AM28" s="143">
        <f t="shared" si="4"/>
        <v>0.90521274645662964</v>
      </c>
      <c r="AN28" s="143">
        <f t="shared" si="4"/>
        <v>0.90587890154769135</v>
      </c>
      <c r="AO28" s="143">
        <f t="shared" si="4"/>
        <v>0.9067406040772038</v>
      </c>
      <c r="AP28" s="143">
        <f t="shared" si="4"/>
        <v>0.90756357551818045</v>
      </c>
      <c r="AQ28" s="143">
        <f t="shared" si="4"/>
        <v>0.90857728636304302</v>
      </c>
      <c r="AR28" s="143">
        <f t="shared" si="4"/>
        <v>0.90917133018025376</v>
      </c>
      <c r="AS28" s="143">
        <f t="shared" si="4"/>
        <v>0.90994054741525732</v>
      </c>
      <c r="AT28" s="143">
        <f t="shared" si="4"/>
        <v>0.91068338183294983</v>
      </c>
      <c r="AU28" s="143">
        <f t="shared" si="4"/>
        <v>0.900810518046535</v>
      </c>
      <c r="AV28" s="42"/>
      <c r="AW28" s="42"/>
      <c r="AX28" s="42"/>
      <c r="AY28" s="42"/>
      <c r="AZ28" s="42"/>
      <c r="BA28" s="42"/>
    </row>
    <row r="29" spans="1:53" s="7" customFormat="1" ht="15" customHeight="1">
      <c r="A29" s="86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</row>
    <row r="30" spans="1:53" s="23" customFormat="1" ht="15" customHeight="1">
      <c r="A30" s="89"/>
      <c r="B30" s="122" t="s">
        <v>21</v>
      </c>
      <c r="C30" s="122"/>
      <c r="D30" s="123" t="s">
        <v>14</v>
      </c>
      <c r="E30" s="122"/>
      <c r="F30" s="102">
        <f>Supuestos!F42*F$9</f>
        <v>-176.31782003293438</v>
      </c>
      <c r="G30" s="102">
        <f>Supuestos!G42*G$9</f>
        <v>-345.44467845529022</v>
      </c>
      <c r="H30" s="102">
        <f>Supuestos!H42*H$9</f>
        <v>-309.90204950706703</v>
      </c>
      <c r="I30" s="102">
        <f>Supuestos!I42*I$9</f>
        <v>-210.82224369460195</v>
      </c>
      <c r="J30" s="102">
        <f>Supuestos!J42*J$9</f>
        <v>-225.43108647463646</v>
      </c>
      <c r="K30" s="102">
        <f>Supuestos!K42*K$9</f>
        <v>-456.90199949309277</v>
      </c>
      <c r="L30" s="102">
        <f>Supuestos!L42*L$9</f>
        <v>-417.29402796901843</v>
      </c>
      <c r="M30" s="102">
        <f>Supuestos!M42*M$9</f>
        <v>-486.59336778386313</v>
      </c>
      <c r="N30" s="102">
        <f>Supuestos!N42*N$9</f>
        <v>-399.55665388420317</v>
      </c>
      <c r="O30" s="102">
        <f>Supuestos!O42*O$9</f>
        <v>-536.07375182880617</v>
      </c>
      <c r="P30" s="102">
        <f>Supuestos!P42*P$9</f>
        <v>-534.6678628011731</v>
      </c>
      <c r="Q30" s="102">
        <f>Supuestos!Q42*Q$9</f>
        <v>-506.88271612009964</v>
      </c>
      <c r="R30" s="102">
        <f>Supuestos!R42*R$9</f>
        <v>-103.31054883917786</v>
      </c>
      <c r="S30" s="102">
        <f>Supuestos!S42*S$9</f>
        <v>-196.44189321665095</v>
      </c>
      <c r="T30" s="102">
        <f>Supuestos!T42*T$9</f>
        <v>-166.94548398803911</v>
      </c>
      <c r="U30" s="102">
        <f>Supuestos!U42*U$9</f>
        <v>-174.17100941172657</v>
      </c>
      <c r="V30" s="102">
        <f>Supuestos!V42*V$9</f>
        <v>-187.61964319990591</v>
      </c>
      <c r="W30" s="102">
        <f>Supuestos!W42*W$9</f>
        <v>-300.18331190205004</v>
      </c>
      <c r="X30" s="102">
        <f>Supuestos!X42*X$9</f>
        <v>-267.99881139419051</v>
      </c>
      <c r="Y30" s="102">
        <f>Supuestos!Y42*Y$9</f>
        <v>-404.4531380072707</v>
      </c>
      <c r="Z30" s="102">
        <f>Supuestos!Z42*Z$9</f>
        <v>-395.60620707072491</v>
      </c>
      <c r="AA30" s="102">
        <f>Supuestos!AA42*AA$9</f>
        <v>-352.16215687306754</v>
      </c>
      <c r="AB30" s="102">
        <f>Supuestos!AB42*AB$9</f>
        <v>-252.36185309650477</v>
      </c>
      <c r="AC30" s="102">
        <f>Supuestos!AC42*AC$9</f>
        <v>-412.90034583179056</v>
      </c>
      <c r="AD30" s="102">
        <f>Supuestos!AD42*AD$9</f>
        <v>-209.1059111330602</v>
      </c>
      <c r="AE30" s="102">
        <f>Supuestos!AE42*AE$9</f>
        <v>-282.02900517486694</v>
      </c>
      <c r="AF30" s="102">
        <f>Supuestos!AF42*AF$9</f>
        <v>-197.57922167804392</v>
      </c>
      <c r="AG30" s="102">
        <f>Supuestos!AG42*AG$9</f>
        <v>-148.43158667680865</v>
      </c>
      <c r="AH30" s="102">
        <f>Supuestos!AH42*AH$9</f>
        <v>-91.494957033844926</v>
      </c>
      <c r="AI30" s="102">
        <f>Supuestos!AI42*AI$9</f>
        <v>-65.08115094358395</v>
      </c>
      <c r="AJ30" s="102">
        <f>Supuestos!AJ42*'Flujo de Caja'!AJ$9</f>
        <v>-32.744437983326421</v>
      </c>
      <c r="AK30" s="102">
        <f>Supuestos!AK42*'Flujo de Caja'!AK$9</f>
        <v>-28.895953350192663</v>
      </c>
      <c r="AL30" s="102">
        <f>Supuestos!AL42*'Flujo de Caja'!AL$9</f>
        <v>-29.844956948750319</v>
      </c>
      <c r="AM30" s="102">
        <f>Supuestos!AM42*'Flujo de Caja'!AM$9</f>
        <v>-64.161910575562061</v>
      </c>
      <c r="AN30" s="102">
        <f>Supuestos!AN42*'Flujo de Caja'!AN$9</f>
        <v>-85.638886408374404</v>
      </c>
      <c r="AO30" s="102">
        <f>Supuestos!AO42*'Flujo de Caja'!AO$9</f>
        <v>-50.791098594465971</v>
      </c>
      <c r="AP30" s="102">
        <f>Supuestos!AP42*'Flujo de Caja'!AP$9</f>
        <v>-22.476916607457941</v>
      </c>
      <c r="AQ30" s="102">
        <f>Supuestos!AQ42*'Flujo de Caja'!AQ$9</f>
        <v>-23.375993271756261</v>
      </c>
      <c r="AR30" s="102">
        <f>Supuestos!AR42*'Flujo de Caja'!AR$9</f>
        <v>-54.02110217361583</v>
      </c>
      <c r="AS30" s="102">
        <f>Supuestos!AS42*'Flujo de Caja'!AS$9</f>
        <v>-43.648909710450177</v>
      </c>
      <c r="AT30" s="102">
        <f>Supuestos!AT42*'Flujo de Caja'!AT$9</f>
        <v>-3.4251444189909006</v>
      </c>
      <c r="AU30" s="102">
        <f>Supuestos!AU42*'Flujo de Caja'!AU$9</f>
        <v>0</v>
      </c>
      <c r="AV30" s="102">
        <f>Supuestos!AV42*'Flujo de Caja'!AV$9</f>
        <v>0</v>
      </c>
      <c r="AW30" s="102">
        <f>Supuestos!AW42*'Flujo de Caja'!AW$9</f>
        <v>0</v>
      </c>
      <c r="AX30" s="102">
        <f>Supuestos!AX42*'Flujo de Caja'!AX$9</f>
        <v>0</v>
      </c>
      <c r="AY30" s="102">
        <f>Supuestos!AY42*'Flujo de Caja'!AY$9</f>
        <v>0</v>
      </c>
      <c r="AZ30" s="102">
        <f>Supuestos!AZ42*'Flujo de Caja'!AZ$9</f>
        <v>0</v>
      </c>
      <c r="BA30" s="102">
        <f>Supuestos!BA42*'Flujo de Caja'!BA$9</f>
        <v>0</v>
      </c>
    </row>
    <row r="31" spans="1:53" s="21" customFormat="1" ht="15" customHeight="1">
      <c r="A31" s="88"/>
      <c r="B31" s="21" t="s">
        <v>22</v>
      </c>
      <c r="D31" s="22" t="s">
        <v>14</v>
      </c>
      <c r="F31" s="41">
        <f t="shared" ref="F31:BA31" si="5">SUM(F30,F27)</f>
        <v>1392.898221637266</v>
      </c>
      <c r="G31" s="41">
        <f t="shared" si="5"/>
        <v>1365.0091527217273</v>
      </c>
      <c r="H31" s="41">
        <f t="shared" si="5"/>
        <v>1544.6345537936297</v>
      </c>
      <c r="I31" s="41">
        <f t="shared" si="5"/>
        <v>1774.0937114961403</v>
      </c>
      <c r="J31" s="41">
        <f t="shared" si="5"/>
        <v>1882.6217336595985</v>
      </c>
      <c r="K31" s="41">
        <f t="shared" si="5"/>
        <v>1801.4165815264041</v>
      </c>
      <c r="L31" s="41">
        <f t="shared" si="5"/>
        <v>1987.4966402122168</v>
      </c>
      <c r="M31" s="41">
        <f t="shared" si="5"/>
        <v>2082.3256039289927</v>
      </c>
      <c r="N31" s="41">
        <f t="shared" si="5"/>
        <v>2273.5340395001322</v>
      </c>
      <c r="O31" s="41">
        <f t="shared" si="5"/>
        <v>2205.5033242887871</v>
      </c>
      <c r="P31" s="41">
        <f t="shared" si="5"/>
        <v>2389.7548493967743</v>
      </c>
      <c r="Q31" s="41">
        <f t="shared" si="5"/>
        <v>2565.5190669605286</v>
      </c>
      <c r="R31" s="41">
        <f t="shared" si="5"/>
        <v>2413.134753710126</v>
      </c>
      <c r="S31" s="41">
        <f t="shared" si="5"/>
        <v>2094.1279620881369</v>
      </c>
      <c r="T31" s="41">
        <f t="shared" si="5"/>
        <v>2272.4310693851153</v>
      </c>
      <c r="U31" s="41">
        <f t="shared" si="5"/>
        <v>2428.417330578061</v>
      </c>
      <c r="V31" s="41">
        <f t="shared" si="5"/>
        <v>2589.1067440562019</v>
      </c>
      <c r="W31" s="41">
        <f t="shared" si="5"/>
        <v>2666.7201135624837</v>
      </c>
      <c r="X31" s="41">
        <f t="shared" si="5"/>
        <v>2886.0292251903834</v>
      </c>
      <c r="Y31" s="41">
        <f t="shared" si="5"/>
        <v>2952.0745182516066</v>
      </c>
      <c r="Z31" s="41">
        <f t="shared" si="5"/>
        <v>3175.4021983587809</v>
      </c>
      <c r="AA31" s="41">
        <f t="shared" si="5"/>
        <v>3454.8044506717847</v>
      </c>
      <c r="AB31" s="41">
        <f t="shared" si="5"/>
        <v>3782.6522901677054</v>
      </c>
      <c r="AC31" s="41">
        <f t="shared" si="5"/>
        <v>3873.3494291953498</v>
      </c>
      <c r="AD31" s="41">
        <f t="shared" si="5"/>
        <v>4148.6807653807382</v>
      </c>
      <c r="AE31" s="41">
        <f t="shared" si="5"/>
        <v>4052.3444802304621</v>
      </c>
      <c r="AF31" s="41">
        <f t="shared" si="5"/>
        <v>4389.7449866592951</v>
      </c>
      <c r="AG31" s="41">
        <f t="shared" si="5"/>
        <v>4042.2645943271023</v>
      </c>
      <c r="AH31" s="41">
        <f t="shared" si="5"/>
        <v>1598.2354727972026</v>
      </c>
      <c r="AI31" s="41">
        <f t="shared" si="5"/>
        <v>1132.8918196384104</v>
      </c>
      <c r="AJ31" s="41">
        <f t="shared" si="5"/>
        <v>957.46112762818871</v>
      </c>
      <c r="AK31" s="41">
        <f t="shared" si="5"/>
        <v>552.82484415853855</v>
      </c>
      <c r="AL31" s="41">
        <f t="shared" si="5"/>
        <v>559.53186888634241</v>
      </c>
      <c r="AM31" s="41">
        <f t="shared" si="5"/>
        <v>558.45648556323283</v>
      </c>
      <c r="AN31" s="41">
        <f t="shared" si="5"/>
        <v>568.65478649702891</v>
      </c>
      <c r="AO31" s="41">
        <f t="shared" si="5"/>
        <v>638.49884717556506</v>
      </c>
      <c r="AP31" s="41">
        <f t="shared" si="5"/>
        <v>703.39625660661909</v>
      </c>
      <c r="AQ31" s="41">
        <f t="shared" si="5"/>
        <v>742.9362462568514</v>
      </c>
      <c r="AR31" s="41">
        <f t="shared" si="5"/>
        <v>750.76457675088545</v>
      </c>
      <c r="AS31" s="41">
        <f t="shared" si="5"/>
        <v>803.48441227106241</v>
      </c>
      <c r="AT31" s="41">
        <f t="shared" si="5"/>
        <v>888.05009587262691</v>
      </c>
      <c r="AU31" s="41">
        <f t="shared" si="5"/>
        <v>61.22060944640446</v>
      </c>
      <c r="AV31" s="41">
        <f t="shared" si="5"/>
        <v>0</v>
      </c>
      <c r="AW31" s="41">
        <f t="shared" si="5"/>
        <v>0</v>
      </c>
      <c r="AX31" s="41">
        <f t="shared" si="5"/>
        <v>0</v>
      </c>
      <c r="AY31" s="41">
        <f t="shared" si="5"/>
        <v>0</v>
      </c>
      <c r="AZ31" s="41">
        <f t="shared" si="5"/>
        <v>0</v>
      </c>
      <c r="BA31" s="41">
        <f t="shared" si="5"/>
        <v>0</v>
      </c>
    </row>
    <row r="32" spans="1:53" s="23" customFormat="1" ht="15" customHeight="1">
      <c r="A32" s="89"/>
      <c r="B32" s="140" t="s">
        <v>89</v>
      </c>
      <c r="C32" s="141"/>
      <c r="D32" s="142" t="s">
        <v>16</v>
      </c>
      <c r="E32" s="141"/>
      <c r="F32" s="143">
        <f>F31/F22</f>
        <v>0.74476603043274292</v>
      </c>
      <c r="G32" s="143">
        <f t="shared" ref="G32:AU32" si="6">G31/G22</f>
        <v>0.67253463896372945</v>
      </c>
      <c r="H32" s="143">
        <f t="shared" si="6"/>
        <v>0.70617100726995852</v>
      </c>
      <c r="I32" s="143">
        <f t="shared" si="6"/>
        <v>0.76095797684659161</v>
      </c>
      <c r="J32" s="143">
        <f t="shared" si="6"/>
        <v>0.76258727681309135</v>
      </c>
      <c r="K32" s="143">
        <f t="shared" si="6"/>
        <v>0.68395030990530181</v>
      </c>
      <c r="L32" s="143">
        <f t="shared" si="6"/>
        <v>0.71124194463627932</v>
      </c>
      <c r="M32" s="143">
        <f t="shared" si="6"/>
        <v>0.7003740429790879</v>
      </c>
      <c r="N32" s="143">
        <f t="shared" si="6"/>
        <v>0.7351115893961091</v>
      </c>
      <c r="O32" s="143">
        <f t="shared" si="6"/>
        <v>0.69418447771658887</v>
      </c>
      <c r="P32" s="143">
        <f t="shared" si="6"/>
        <v>0.70779533738277045</v>
      </c>
      <c r="Q32" s="143">
        <f t="shared" si="6"/>
        <v>0.72732575089245322</v>
      </c>
      <c r="R32" s="143">
        <f t="shared" si="6"/>
        <v>0.84958104797660428</v>
      </c>
      <c r="S32" s="143">
        <f t="shared" si="6"/>
        <v>0.82451812713287953</v>
      </c>
      <c r="T32" s="143">
        <f t="shared" si="6"/>
        <v>0.8419608987136209</v>
      </c>
      <c r="U32" s="143">
        <f t="shared" si="6"/>
        <v>0.84524402811514354</v>
      </c>
      <c r="V32" s="143">
        <f t="shared" si="6"/>
        <v>0.84652987304061933</v>
      </c>
      <c r="W32" s="143">
        <f t="shared" si="6"/>
        <v>0.81789146635277277</v>
      </c>
      <c r="X32" s="143">
        <f t="shared" si="6"/>
        <v>0.83414508243595464</v>
      </c>
      <c r="Y32" s="143">
        <f t="shared" si="6"/>
        <v>0.80326080431134261</v>
      </c>
      <c r="Z32" s="143">
        <f t="shared" si="6"/>
        <v>0.81359659483616253</v>
      </c>
      <c r="AA32" s="143">
        <f t="shared" si="6"/>
        <v>0.831924571531098</v>
      </c>
      <c r="AB32" s="143">
        <f t="shared" si="6"/>
        <v>0.86062900108864793</v>
      </c>
      <c r="AC32" s="143">
        <f t="shared" si="6"/>
        <v>0.83092293452520349</v>
      </c>
      <c r="AD32" s="143">
        <f t="shared" si="6"/>
        <v>0.87937731393401208</v>
      </c>
      <c r="AE32" s="143">
        <f t="shared" si="6"/>
        <v>0.86951007740504538</v>
      </c>
      <c r="AF32" s="143">
        <f t="shared" si="6"/>
        <v>0.89094811989633371</v>
      </c>
      <c r="AG32" s="143">
        <f t="shared" si="6"/>
        <v>0.89689134920831959</v>
      </c>
      <c r="AH32" s="143">
        <f t="shared" si="6"/>
        <v>0.84810314016089006</v>
      </c>
      <c r="AI32" s="143">
        <f t="shared" si="6"/>
        <v>0.85192558335465618</v>
      </c>
      <c r="AJ32" s="143">
        <f t="shared" si="6"/>
        <v>0.87543693546717838</v>
      </c>
      <c r="AK32" s="143">
        <f t="shared" si="6"/>
        <v>0.85803182746742135</v>
      </c>
      <c r="AL32" s="143">
        <f t="shared" si="6"/>
        <v>0.85832742260957995</v>
      </c>
      <c r="AM32" s="143">
        <f t="shared" si="6"/>
        <v>0.81192899568698185</v>
      </c>
      <c r="AN32" s="143">
        <f t="shared" si="6"/>
        <v>0.787310644567768</v>
      </c>
      <c r="AO32" s="143">
        <f t="shared" si="6"/>
        <v>0.83992641114734479</v>
      </c>
      <c r="AP32" s="143">
        <f t="shared" si="6"/>
        <v>0.87946055207599538</v>
      </c>
      <c r="AQ32" s="143">
        <f t="shared" si="6"/>
        <v>0.88086156496733892</v>
      </c>
      <c r="AR32" s="143">
        <f t="shared" si="6"/>
        <v>0.84814335887412262</v>
      </c>
      <c r="AS32" s="143">
        <f t="shared" si="6"/>
        <v>0.86305546833100788</v>
      </c>
      <c r="AT32" s="143">
        <f t="shared" si="6"/>
        <v>0.90718443765393642</v>
      </c>
      <c r="AU32" s="143">
        <f t="shared" si="6"/>
        <v>0.900810518046535</v>
      </c>
      <c r="AV32" s="42"/>
      <c r="AW32" s="42"/>
      <c r="AX32" s="42"/>
      <c r="AY32" s="42"/>
      <c r="AZ32" s="42"/>
      <c r="BA32" s="42"/>
    </row>
    <row r="33" spans="1:53" s="7" customFormat="1" ht="15" customHeight="1">
      <c r="A33" s="86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</row>
    <row r="34" spans="1:53" s="23" customFormat="1" ht="15" customHeight="1">
      <c r="A34" s="89"/>
      <c r="B34" s="23" t="s">
        <v>87</v>
      </c>
      <c r="D34" s="22" t="s">
        <v>14</v>
      </c>
      <c r="F34" s="26">
        <f>Supuestos!F43*F$9</f>
        <v>-396.40562166635834</v>
      </c>
      <c r="G34" s="26">
        <f>Supuestos!G43*G$9</f>
        <v>-238.02477638454027</v>
      </c>
      <c r="H34" s="26">
        <f>Supuestos!H43*H$9</f>
        <v>-67.074181366397667</v>
      </c>
      <c r="I34" s="26">
        <f>Supuestos!I43*I$9</f>
        <v>0</v>
      </c>
      <c r="J34" s="26">
        <f>Supuestos!J43*J$9</f>
        <v>0</v>
      </c>
      <c r="K34" s="26">
        <f>Supuestos!K43*K$9</f>
        <v>0</v>
      </c>
      <c r="L34" s="26">
        <f>Supuestos!L43*L$9</f>
        <v>0</v>
      </c>
      <c r="M34" s="26">
        <f>Supuestos!M43*M$9</f>
        <v>0</v>
      </c>
      <c r="N34" s="26">
        <f>Supuestos!N43*N$9</f>
        <v>0</v>
      </c>
      <c r="O34" s="26">
        <f>Supuestos!O43*O$9</f>
        <v>0</v>
      </c>
      <c r="P34" s="26">
        <f>Supuestos!P43*P$9</f>
        <v>0</v>
      </c>
      <c r="Q34" s="26">
        <f>Supuestos!Q43*Q$9</f>
        <v>0</v>
      </c>
      <c r="R34" s="26">
        <f>Supuestos!R43*R$9</f>
        <v>0</v>
      </c>
      <c r="S34" s="26">
        <f>Supuestos!S43*S$9</f>
        <v>0</v>
      </c>
      <c r="T34" s="26">
        <f>Supuestos!T43*T$9</f>
        <v>0</v>
      </c>
      <c r="U34" s="26">
        <f>Supuestos!U43*U$9</f>
        <v>0</v>
      </c>
      <c r="V34" s="26">
        <f>Supuestos!V43*V$9</f>
        <v>0</v>
      </c>
      <c r="W34" s="26">
        <f>Supuestos!W43*W$9</f>
        <v>0</v>
      </c>
      <c r="X34" s="26">
        <f>Supuestos!X43*X$9</f>
        <v>0</v>
      </c>
      <c r="Y34" s="26">
        <f>Supuestos!Y43*Y$9</f>
        <v>0</v>
      </c>
      <c r="Z34" s="26">
        <f>Supuestos!Z43*Z$9</f>
        <v>0</v>
      </c>
      <c r="AA34" s="26">
        <f>Supuestos!AA43*AA$9</f>
        <v>0</v>
      </c>
      <c r="AB34" s="26">
        <f>Supuestos!AB43*AB$9</f>
        <v>0</v>
      </c>
      <c r="AC34" s="26">
        <f>Supuestos!AC43*AC$9</f>
        <v>0</v>
      </c>
      <c r="AD34" s="26">
        <f>Supuestos!AD43*AD$9</f>
        <v>0</v>
      </c>
      <c r="AE34" s="26">
        <f>Supuestos!AE43*AE$9</f>
        <v>0</v>
      </c>
      <c r="AF34" s="26">
        <f>Supuestos!AF43*AF$9</f>
        <v>0</v>
      </c>
      <c r="AG34" s="26">
        <f>Supuestos!AG43*AG$9</f>
        <v>0</v>
      </c>
      <c r="AH34" s="26">
        <f>Supuestos!AH43*AH$9</f>
        <v>0</v>
      </c>
      <c r="AI34" s="26">
        <f>Supuestos!AI43*AI$9</f>
        <v>0</v>
      </c>
      <c r="AJ34" s="26">
        <f>Supuestos!AJ43*'Flujo de Caja'!AJ$9</f>
        <v>0</v>
      </c>
      <c r="AK34" s="26">
        <f>Supuestos!AK43*'Flujo de Caja'!AK$9</f>
        <v>0</v>
      </c>
      <c r="AL34" s="26">
        <f>Supuestos!AL43*'Flujo de Caja'!AL$9</f>
        <v>0</v>
      </c>
      <c r="AM34" s="26">
        <f>Supuestos!AM43*'Flujo de Caja'!AM$9</f>
        <v>0</v>
      </c>
      <c r="AN34" s="26">
        <f>Supuestos!AN43*'Flujo de Caja'!AN$9</f>
        <v>0</v>
      </c>
      <c r="AO34" s="26">
        <f>Supuestos!AO43*'Flujo de Caja'!AO$9</f>
        <v>0</v>
      </c>
      <c r="AP34" s="26">
        <f>Supuestos!AP43*'Flujo de Caja'!AP$9</f>
        <v>0</v>
      </c>
      <c r="AQ34" s="26">
        <f>Supuestos!AQ43*'Flujo de Caja'!AQ$9</f>
        <v>0</v>
      </c>
      <c r="AR34" s="26">
        <f>Supuestos!AR43*'Flujo de Caja'!AR$9</f>
        <v>0</v>
      </c>
      <c r="AS34" s="26">
        <f>Supuestos!AS43*'Flujo de Caja'!AS$9</f>
        <v>0</v>
      </c>
      <c r="AT34" s="26">
        <f>Supuestos!AT43*'Flujo de Caja'!AT$9</f>
        <v>0</v>
      </c>
      <c r="AU34" s="26">
        <f>Supuestos!AU43*'Flujo de Caja'!AU$9</f>
        <v>0</v>
      </c>
      <c r="AV34" s="26">
        <f>Supuestos!AV43*'Flujo de Caja'!AV$9</f>
        <v>0</v>
      </c>
      <c r="AW34" s="26">
        <f>Supuestos!AW43*'Flujo de Caja'!AW$9</f>
        <v>0</v>
      </c>
      <c r="AX34" s="26">
        <f>Supuestos!AX43*'Flujo de Caja'!AX$9</f>
        <v>0</v>
      </c>
      <c r="AY34" s="26">
        <f>Supuestos!AY43*'Flujo de Caja'!AY$9</f>
        <v>0</v>
      </c>
      <c r="AZ34" s="26">
        <f>Supuestos!AZ43*'Flujo de Caja'!AZ$9</f>
        <v>0</v>
      </c>
      <c r="BA34" s="26">
        <f>Supuestos!BA43*'Flujo de Caja'!BA$9</f>
        <v>0</v>
      </c>
    </row>
    <row r="35" spans="1:53" s="23" customFormat="1" ht="15" customHeight="1">
      <c r="A35" s="89"/>
      <c r="B35" s="23" t="s">
        <v>78</v>
      </c>
      <c r="D35" s="22" t="s">
        <v>14</v>
      </c>
      <c r="F35" s="105">
        <f>Supuestos!F57</f>
        <v>12.593801318255265</v>
      </c>
      <c r="G35" s="105">
        <f>Supuestos!G57</f>
        <v>90.909750302053666</v>
      </c>
      <c r="H35" s="105">
        <f>Supuestos!H57</f>
        <v>21.788825053084874</v>
      </c>
      <c r="I35" s="105">
        <f>Supuestos!I57</f>
        <v>0</v>
      </c>
      <c r="J35" s="105">
        <f>Supuestos!J57</f>
        <v>0</v>
      </c>
      <c r="K35" s="105">
        <f>Supuestos!K57</f>
        <v>0</v>
      </c>
      <c r="L35" s="105">
        <f>Supuestos!L57</f>
        <v>0</v>
      </c>
      <c r="M35" s="105">
        <f>Supuestos!M57</f>
        <v>0</v>
      </c>
      <c r="N35" s="105">
        <f>Supuestos!N57</f>
        <v>0</v>
      </c>
      <c r="O35" s="105">
        <f>Supuestos!O57</f>
        <v>0</v>
      </c>
      <c r="P35" s="105">
        <f>Supuestos!P57</f>
        <v>0</v>
      </c>
      <c r="Q35" s="105">
        <f>Supuestos!Q57</f>
        <v>0</v>
      </c>
      <c r="R35" s="105">
        <f>Supuestos!R57</f>
        <v>0</v>
      </c>
      <c r="S35" s="105">
        <f>Supuestos!S57</f>
        <v>0</v>
      </c>
      <c r="T35" s="105">
        <f>Supuestos!T57</f>
        <v>0</v>
      </c>
      <c r="U35" s="105">
        <f>Supuestos!U57</f>
        <v>0</v>
      </c>
      <c r="V35" s="105">
        <f>Supuestos!V57</f>
        <v>0</v>
      </c>
      <c r="W35" s="105">
        <f>Supuestos!W57</f>
        <v>0</v>
      </c>
      <c r="X35" s="105">
        <f>Supuestos!X57</f>
        <v>0</v>
      </c>
      <c r="Y35" s="105">
        <f>Supuestos!Y57</f>
        <v>0</v>
      </c>
      <c r="Z35" s="105">
        <f>Supuestos!Z57</f>
        <v>0</v>
      </c>
      <c r="AA35" s="105">
        <f>Supuestos!AA57</f>
        <v>0</v>
      </c>
      <c r="AB35" s="105">
        <f>Supuestos!AB57</f>
        <v>0</v>
      </c>
      <c r="AC35" s="105">
        <f>Supuestos!AC57</f>
        <v>0</v>
      </c>
      <c r="AD35" s="105">
        <f>Supuestos!AD57</f>
        <v>0</v>
      </c>
      <c r="AE35" s="105">
        <f>Supuestos!AE57</f>
        <v>0</v>
      </c>
      <c r="AF35" s="105">
        <f>Supuestos!AF57</f>
        <v>0</v>
      </c>
      <c r="AG35" s="105">
        <f>Supuestos!AG57</f>
        <v>0</v>
      </c>
      <c r="AH35" s="105">
        <f>Supuestos!AH57</f>
        <v>0</v>
      </c>
      <c r="AI35" s="105">
        <f>Supuestos!AI57</f>
        <v>0</v>
      </c>
      <c r="AJ35" s="105">
        <f>Supuestos!AJ57</f>
        <v>0</v>
      </c>
      <c r="AK35" s="105">
        <f>Supuestos!AK57</f>
        <v>0</v>
      </c>
      <c r="AL35" s="105">
        <f>Supuestos!AL57</f>
        <v>0</v>
      </c>
      <c r="AM35" s="105">
        <f>Supuestos!AM57</f>
        <v>0</v>
      </c>
      <c r="AN35" s="105">
        <f>Supuestos!AN57</f>
        <v>0</v>
      </c>
      <c r="AO35" s="105">
        <f>Supuestos!AO57</f>
        <v>0</v>
      </c>
      <c r="AP35" s="105">
        <f>Supuestos!AP57</f>
        <v>0</v>
      </c>
      <c r="AQ35" s="105">
        <f>Supuestos!AQ57</f>
        <v>0</v>
      </c>
      <c r="AR35" s="105">
        <f>Supuestos!AR57</f>
        <v>0</v>
      </c>
      <c r="AS35" s="105">
        <f>Supuestos!AS57</f>
        <v>0</v>
      </c>
      <c r="AT35" s="105">
        <f>Supuestos!AT57</f>
        <v>0</v>
      </c>
      <c r="AU35" s="105">
        <f>Supuestos!AU57</f>
        <v>0</v>
      </c>
      <c r="AV35" s="105">
        <f>Supuestos!AV57</f>
        <v>0</v>
      </c>
      <c r="AW35" s="105">
        <f>Supuestos!AW57</f>
        <v>0</v>
      </c>
      <c r="AX35" s="105">
        <f>Supuestos!AX57</f>
        <v>0</v>
      </c>
      <c r="AY35" s="105">
        <f>Supuestos!AY57</f>
        <v>0</v>
      </c>
      <c r="AZ35" s="105">
        <f>Supuestos!AZ57</f>
        <v>0</v>
      </c>
      <c r="BA35" s="105">
        <f>Supuestos!BA57</f>
        <v>0</v>
      </c>
    </row>
    <row r="36" spans="1:53" s="23" customFormat="1" ht="15" customHeight="1">
      <c r="A36" s="89"/>
      <c r="B36" s="23" t="s">
        <v>25</v>
      </c>
      <c r="D36" s="22" t="s">
        <v>14</v>
      </c>
      <c r="F36" s="105">
        <f>Supuestos!F53</f>
        <v>300.41283820675187</v>
      </c>
      <c r="G36" s="105">
        <f>Supuestos!G53</f>
        <v>146.98793042583904</v>
      </c>
      <c r="H36" s="105">
        <f>Supuestos!H53</f>
        <v>37.252659241748795</v>
      </c>
      <c r="I36" s="105">
        <f>Supuestos!I53</f>
        <v>-79.332505429828984</v>
      </c>
      <c r="J36" s="105">
        <f>Supuestos!J53</f>
        <v>-50.293423964832797</v>
      </c>
      <c r="K36" s="105">
        <f>Supuestos!K53</f>
        <v>93.038901146801976</v>
      </c>
      <c r="L36" s="105">
        <f>Supuestos!L53</f>
        <v>348.51094337279858</v>
      </c>
      <c r="M36" s="105">
        <f>Supuestos!M53</f>
        <v>-70.667451890781308</v>
      </c>
      <c r="N36" s="105">
        <f>Supuestos!N53</f>
        <v>-41.465939198264884</v>
      </c>
      <c r="O36" s="105">
        <f>Supuestos!O53</f>
        <v>-10.947336758108165</v>
      </c>
      <c r="P36" s="105">
        <f>Supuestos!P53</f>
        <v>-34.730932765541745</v>
      </c>
      <c r="Q36" s="105">
        <f>Supuestos!Q53</f>
        <v>-11.438826822062065</v>
      </c>
      <c r="R36" s="105">
        <f>Supuestos!R53</f>
        <v>165.02556542338439</v>
      </c>
      <c r="S36" s="105">
        <f>Supuestos!S53</f>
        <v>99.585775267356382</v>
      </c>
      <c r="T36" s="105">
        <f>Supuestos!T53</f>
        <v>-1.295352251681841</v>
      </c>
      <c r="U36" s="105">
        <f>Supuestos!U53</f>
        <v>59.25254653056443</v>
      </c>
      <c r="V36" s="105">
        <f>Supuestos!V53</f>
        <v>-15.885154146677259</v>
      </c>
      <c r="W36" s="105">
        <f>Supuestos!W53</f>
        <v>15.161889430051438</v>
      </c>
      <c r="X36" s="105">
        <f>Supuestos!X53</f>
        <v>-14.354660170354437</v>
      </c>
      <c r="Y36" s="105">
        <f>Supuestos!Y53</f>
        <v>11.187640186557216</v>
      </c>
      <c r="Z36" s="105">
        <f>Supuestos!Z53</f>
        <v>9.1069806865362004</v>
      </c>
      <c r="AA36" s="105">
        <f>Supuestos!AA53</f>
        <v>126.5236665791729</v>
      </c>
      <c r="AB36" s="105">
        <f>Supuestos!AB53</f>
        <v>-28.2212610613146</v>
      </c>
      <c r="AC36" s="105">
        <f>Supuestos!AC53</f>
        <v>18.506338882796673</v>
      </c>
      <c r="AD36" s="105">
        <f>Supuestos!AD53</f>
        <v>21.412909470777571</v>
      </c>
      <c r="AE36" s="105">
        <f>Supuestos!AE53</f>
        <v>58.098308960126019</v>
      </c>
      <c r="AF36" s="105">
        <f>Supuestos!AF53</f>
        <v>-1.8358712538561917</v>
      </c>
      <c r="AG36" s="105">
        <f>Supuestos!AG53</f>
        <v>-9.1811671769261984</v>
      </c>
      <c r="AH36" s="105">
        <f>Supuestos!AH53</f>
        <v>-0.56481014678429164</v>
      </c>
      <c r="AI36" s="105">
        <f>Supuestos!AI53</f>
        <v>-38.88765996241488</v>
      </c>
      <c r="AJ36" s="105">
        <f>Supuestos!AJ53</f>
        <v>8.4482921171672523</v>
      </c>
      <c r="AK36" s="105">
        <f>Supuestos!AK53</f>
        <v>13.162475506554495</v>
      </c>
      <c r="AL36" s="105">
        <f>Supuestos!AL53</f>
        <v>-1.8584948059152238</v>
      </c>
      <c r="AM36" s="105">
        <f>Supuestos!AM53</f>
        <v>-1.9485278102473416</v>
      </c>
      <c r="AN36" s="105">
        <f>Supuestos!AN53</f>
        <v>-2.0600432912233231</v>
      </c>
      <c r="AO36" s="105">
        <f>Supuestos!AO53</f>
        <v>-2.1583102213894816</v>
      </c>
      <c r="AP36" s="105">
        <f>Supuestos!AP53</f>
        <v>-2.2597843769805195</v>
      </c>
      <c r="AQ36" s="105">
        <f>Supuestos!AQ53</f>
        <v>-2.3727765019349221</v>
      </c>
      <c r="AR36" s="105">
        <f>Supuestos!AR53</f>
        <v>-2.5075023604157733</v>
      </c>
      <c r="AS36" s="105">
        <f>Supuestos!AS53</f>
        <v>-2.6159012006650952</v>
      </c>
      <c r="AT36" s="105">
        <f>Supuestos!AT53</f>
        <v>-2.7402672457707693</v>
      </c>
      <c r="AU36" s="105">
        <f>Supuestos!AU53</f>
        <v>93.806370950654241</v>
      </c>
      <c r="AV36" s="105">
        <f>Supuestos!AV53</f>
        <v>0</v>
      </c>
      <c r="AW36" s="105">
        <f>Supuestos!AW53</f>
        <v>0</v>
      </c>
      <c r="AX36" s="105">
        <f>Supuestos!AX53</f>
        <v>0</v>
      </c>
      <c r="AY36" s="105">
        <f>Supuestos!AY53</f>
        <v>0</v>
      </c>
      <c r="AZ36" s="105">
        <f>Supuestos!AZ53</f>
        <v>0</v>
      </c>
      <c r="BA36" s="105">
        <f>Supuestos!BA53</f>
        <v>0</v>
      </c>
    </row>
    <row r="37" spans="1:53" s="23" customFormat="1" ht="15" customHeight="1">
      <c r="A37" s="89"/>
      <c r="B37" s="122" t="s">
        <v>91</v>
      </c>
      <c r="C37" s="122"/>
      <c r="D37" s="123" t="s">
        <v>14</v>
      </c>
      <c r="E37" s="122"/>
      <c r="F37" s="121">
        <f>-Supuestos!F61*'Flujo de Caja'!F16*'Flujo de Caja'!F28</f>
        <v>0</v>
      </c>
      <c r="G37" s="121">
        <f>-Supuestos!G61*'Flujo de Caja'!G16*'Flujo de Caja'!G28</f>
        <v>0</v>
      </c>
      <c r="H37" s="121">
        <f>-Supuestos!H61*'Flujo de Caja'!H16*'Flujo de Caja'!H28</f>
        <v>0</v>
      </c>
      <c r="I37" s="121">
        <f>-Supuestos!I61*'Flujo de Caja'!I16*'Flujo de Caja'!I28</f>
        <v>0</v>
      </c>
      <c r="J37" s="121">
        <f>-Supuestos!J61*'Flujo de Caja'!J16*'Flujo de Caja'!J28</f>
        <v>0</v>
      </c>
      <c r="K37" s="121">
        <f>-Supuestos!K61*'Flujo de Caja'!K16*'Flujo de Caja'!K28</f>
        <v>0</v>
      </c>
      <c r="L37" s="121">
        <f>-Supuestos!L61*'Flujo de Caja'!L16*'Flujo de Caja'!L28</f>
        <v>0</v>
      </c>
      <c r="M37" s="121">
        <f>-Supuestos!M61*'Flujo de Caja'!M16*'Flujo de Caja'!M28</f>
        <v>0</v>
      </c>
      <c r="N37" s="121">
        <f>-Supuestos!N61*'Flujo de Caja'!N16*'Flujo de Caja'!N28</f>
        <v>0</v>
      </c>
      <c r="O37" s="121">
        <f>Supuestos!O61*'Flujo de Caja'!O16</f>
        <v>-103.37515240920374</v>
      </c>
      <c r="P37" s="121">
        <f>Supuestos!P61*'Flujo de Caja'!P16</f>
        <v>-167.52988098069983</v>
      </c>
      <c r="Q37" s="121">
        <f>Supuestos!Q61*'Flujo de Caja'!Q16</f>
        <v>-271.48642378096235</v>
      </c>
      <c r="R37" s="121">
        <f>Supuestos!R61*'Flujo de Caja'!R16</f>
        <v>-439.46427818313924</v>
      </c>
      <c r="S37" s="121">
        <f>-Supuestos!S61*'Flujo de Caja'!S16*'Flujo de Caja'!S28</f>
        <v>0</v>
      </c>
      <c r="T37" s="121">
        <f>-Supuestos!T61*'Flujo de Caja'!T16*'Flujo de Caja'!T28</f>
        <v>0</v>
      </c>
      <c r="U37" s="121">
        <f>-Supuestos!U61*'Flujo de Caja'!U16*'Flujo de Caja'!U28</f>
        <v>0</v>
      </c>
      <c r="V37" s="121">
        <f>-Supuestos!V61*'Flujo de Caja'!V16*'Flujo de Caja'!V28</f>
        <v>0</v>
      </c>
      <c r="W37" s="121">
        <f>-Supuestos!W61*'Flujo de Caja'!W16*'Flujo de Caja'!W28</f>
        <v>0</v>
      </c>
      <c r="X37" s="121">
        <f>-Supuestos!X61*'Flujo de Caja'!X16*'Flujo de Caja'!X28</f>
        <v>0</v>
      </c>
      <c r="Y37" s="121">
        <f>-Supuestos!Y61*'Flujo de Caja'!Y16*'Flujo de Caja'!Y28</f>
        <v>0</v>
      </c>
      <c r="Z37" s="121">
        <f>-Supuestos!Z61*'Flujo de Caja'!Z16*'Flujo de Caja'!Z28</f>
        <v>0</v>
      </c>
      <c r="AA37" s="121">
        <f>-Supuestos!AA61*'Flujo de Caja'!AA16*'Flujo de Caja'!AA28</f>
        <v>0</v>
      </c>
      <c r="AB37" s="121">
        <f>-Supuestos!AB61*'Flujo de Caja'!AB16*'Flujo de Caja'!AB28</f>
        <v>0</v>
      </c>
      <c r="AC37" s="121">
        <f>-Supuestos!AC61*'Flujo de Caja'!AC16*'Flujo de Caja'!AC28</f>
        <v>0</v>
      </c>
      <c r="AD37" s="121">
        <f>-Supuestos!AD61*'Flujo de Caja'!AD16*'Flujo de Caja'!AD28</f>
        <v>0</v>
      </c>
      <c r="AE37" s="121">
        <f>-Supuestos!AE61*'Flujo de Caja'!AE16*'Flujo de Caja'!AE28</f>
        <v>0</v>
      </c>
      <c r="AF37" s="121">
        <f>-Supuestos!AF61*'Flujo de Caja'!AF16*'Flujo de Caja'!AF28</f>
        <v>0</v>
      </c>
      <c r="AG37" s="121">
        <f>-Supuestos!AG61*'Flujo de Caja'!AG16*'Flujo de Caja'!AG28</f>
        <v>0</v>
      </c>
      <c r="AH37" s="121">
        <f>-Supuestos!AH61*'Flujo de Caja'!AH16*'Flujo de Caja'!AH28</f>
        <v>0</v>
      </c>
      <c r="AI37" s="121">
        <f>-Supuestos!AI61*'Flujo de Caja'!AI16*'Flujo de Caja'!AI28</f>
        <v>0</v>
      </c>
      <c r="AJ37" s="121">
        <f>-Supuestos!AJ61*'Flujo de Caja'!AJ16*'Flujo de Caja'!AJ28</f>
        <v>0</v>
      </c>
      <c r="AK37" s="121">
        <f>-Supuestos!AK61*'Flujo de Caja'!AK16*'Flujo de Caja'!AK28</f>
        <v>0</v>
      </c>
      <c r="AL37" s="121">
        <f>-Supuestos!AL61*'Flujo de Caja'!AL16*'Flujo de Caja'!AL28</f>
        <v>0</v>
      </c>
      <c r="AM37" s="121">
        <f>-Supuestos!AM61*'Flujo de Caja'!AM16*'Flujo de Caja'!AM28</f>
        <v>0</v>
      </c>
      <c r="AN37" s="121">
        <f>-Supuestos!AN61*'Flujo de Caja'!AN16*'Flujo de Caja'!AN28</f>
        <v>0</v>
      </c>
      <c r="AO37" s="121">
        <f>-Supuestos!AO61*'Flujo de Caja'!AO16*'Flujo de Caja'!AO28</f>
        <v>0</v>
      </c>
      <c r="AP37" s="121">
        <f>-Supuestos!AP61*'Flujo de Caja'!AP16*'Flujo de Caja'!AP28</f>
        <v>0</v>
      </c>
      <c r="AQ37" s="121">
        <f>-Supuestos!AQ61*'Flujo de Caja'!AQ16*'Flujo de Caja'!AQ28</f>
        <v>0</v>
      </c>
      <c r="AR37" s="121">
        <f>-Supuestos!AR61*'Flujo de Caja'!AR16*'Flujo de Caja'!AR28</f>
        <v>0</v>
      </c>
      <c r="AS37" s="121">
        <f>-Supuestos!AS61*'Flujo de Caja'!AS16*'Flujo de Caja'!AS28</f>
        <v>0</v>
      </c>
      <c r="AT37" s="121">
        <f>-Supuestos!AT61*'Flujo de Caja'!AT16*'Flujo de Caja'!AT28</f>
        <v>0</v>
      </c>
      <c r="AU37" s="121">
        <f>-Supuestos!AU61*'Flujo de Caja'!AU16*'Flujo de Caja'!AU28</f>
        <v>0</v>
      </c>
      <c r="AV37" s="121">
        <f>-Supuestos!AV61*'Flujo de Caja'!AV16*'Flujo de Caja'!AV28</f>
        <v>0</v>
      </c>
      <c r="AW37" s="121">
        <f>-Supuestos!AW61*'Flujo de Caja'!AW16*'Flujo de Caja'!AW28</f>
        <v>0</v>
      </c>
      <c r="AX37" s="121">
        <f>-Supuestos!AX61*'Flujo de Caja'!AX16*'Flujo de Caja'!AX28</f>
        <v>0</v>
      </c>
      <c r="AY37" s="121">
        <f>-Supuestos!AY61*'Flujo de Caja'!AY16*'Flujo de Caja'!AY28</f>
        <v>0</v>
      </c>
      <c r="AZ37" s="121">
        <f>-Supuestos!AZ61*'Flujo de Caja'!AZ16*'Flujo de Caja'!AZ28</f>
        <v>0</v>
      </c>
      <c r="BA37" s="121">
        <f>-Supuestos!BA61*'Flujo de Caja'!BA16*'Flujo de Caja'!BA28</f>
        <v>0</v>
      </c>
    </row>
    <row r="38" spans="1:53" s="21" customFormat="1" ht="15" customHeight="1">
      <c r="A38" s="88"/>
      <c r="B38" s="21" t="s">
        <v>23</v>
      </c>
      <c r="D38" s="22" t="s">
        <v>14</v>
      </c>
      <c r="F38" s="39">
        <f>SUM(F34:F37,F31)</f>
        <v>1309.4992394959149</v>
      </c>
      <c r="G38" s="39">
        <f t="shared" ref="G38:BA38" si="7">SUM(G34:G37,G31)</f>
        <v>1364.8820570650798</v>
      </c>
      <c r="H38" s="39">
        <f t="shared" si="7"/>
        <v>1536.6018567220658</v>
      </c>
      <c r="I38" s="39">
        <f t="shared" si="7"/>
        <v>1694.7612060663114</v>
      </c>
      <c r="J38" s="39">
        <f t="shared" si="7"/>
        <v>1832.3283096947657</v>
      </c>
      <c r="K38" s="39">
        <f t="shared" si="7"/>
        <v>1894.455482673206</v>
      </c>
      <c r="L38" s="39">
        <f t="shared" si="7"/>
        <v>2336.0075835850153</v>
      </c>
      <c r="M38" s="39">
        <f t="shared" si="7"/>
        <v>2011.6581520382115</v>
      </c>
      <c r="N38" s="39">
        <f t="shared" si="7"/>
        <v>2232.0681003018672</v>
      </c>
      <c r="O38" s="39">
        <f t="shared" si="7"/>
        <v>2091.1808351214754</v>
      </c>
      <c r="P38" s="39">
        <f t="shared" si="7"/>
        <v>2187.4940356505326</v>
      </c>
      <c r="Q38" s="39">
        <f t="shared" si="7"/>
        <v>2282.5938163575042</v>
      </c>
      <c r="R38" s="39">
        <f t="shared" si="7"/>
        <v>2138.6960409503713</v>
      </c>
      <c r="S38" s="39">
        <f t="shared" si="7"/>
        <v>2193.7137373554933</v>
      </c>
      <c r="T38" s="39">
        <f t="shared" si="7"/>
        <v>2271.1357171334334</v>
      </c>
      <c r="U38" s="39">
        <f t="shared" si="7"/>
        <v>2487.6698771086253</v>
      </c>
      <c r="V38" s="39">
        <f t="shared" si="7"/>
        <v>2573.2215899095245</v>
      </c>
      <c r="W38" s="39">
        <f t="shared" si="7"/>
        <v>2681.882002992535</v>
      </c>
      <c r="X38" s="39">
        <f t="shared" si="7"/>
        <v>2871.6745650200291</v>
      </c>
      <c r="Y38" s="39">
        <f t="shared" si="7"/>
        <v>2963.2621584381636</v>
      </c>
      <c r="Z38" s="39">
        <f t="shared" si="7"/>
        <v>3184.5091790453171</v>
      </c>
      <c r="AA38" s="39">
        <f t="shared" si="7"/>
        <v>3581.3281172509578</v>
      </c>
      <c r="AB38" s="39">
        <f t="shared" si="7"/>
        <v>3754.4310291063907</v>
      </c>
      <c r="AC38" s="39">
        <f t="shared" si="7"/>
        <v>3891.8557680781464</v>
      </c>
      <c r="AD38" s="39">
        <f t="shared" si="7"/>
        <v>4170.093674851516</v>
      </c>
      <c r="AE38" s="39">
        <f t="shared" si="7"/>
        <v>4110.442789190588</v>
      </c>
      <c r="AF38" s="39">
        <f t="shared" si="7"/>
        <v>4387.9091154054386</v>
      </c>
      <c r="AG38" s="39">
        <f t="shared" si="7"/>
        <v>4033.0834271501762</v>
      </c>
      <c r="AH38" s="39">
        <f t="shared" si="7"/>
        <v>1597.6706626504183</v>
      </c>
      <c r="AI38" s="39">
        <f t="shared" si="7"/>
        <v>1094.0041596759957</v>
      </c>
      <c r="AJ38" s="39">
        <f t="shared" si="7"/>
        <v>965.90941974535599</v>
      </c>
      <c r="AK38" s="39">
        <f t="shared" si="7"/>
        <v>565.98731966509308</v>
      </c>
      <c r="AL38" s="39">
        <f t="shared" si="7"/>
        <v>557.67337408042715</v>
      </c>
      <c r="AM38" s="39">
        <f t="shared" si="7"/>
        <v>556.50795775298548</v>
      </c>
      <c r="AN38" s="39">
        <f t="shared" si="7"/>
        <v>566.59474320580557</v>
      </c>
      <c r="AO38" s="39">
        <f t="shared" si="7"/>
        <v>636.3405369541756</v>
      </c>
      <c r="AP38" s="39">
        <f t="shared" si="7"/>
        <v>701.13647222963857</v>
      </c>
      <c r="AQ38" s="39">
        <f t="shared" si="7"/>
        <v>740.56346975491647</v>
      </c>
      <c r="AR38" s="39">
        <f t="shared" si="7"/>
        <v>748.25707439046971</v>
      </c>
      <c r="AS38" s="39">
        <f t="shared" si="7"/>
        <v>800.86851107039729</v>
      </c>
      <c r="AT38" s="39">
        <f t="shared" si="7"/>
        <v>885.30982862685619</v>
      </c>
      <c r="AU38" s="39">
        <f t="shared" si="7"/>
        <v>155.02698039705871</v>
      </c>
      <c r="AV38" s="39">
        <f t="shared" si="7"/>
        <v>0</v>
      </c>
      <c r="AW38" s="39">
        <f t="shared" si="7"/>
        <v>0</v>
      </c>
      <c r="AX38" s="39">
        <f t="shared" si="7"/>
        <v>0</v>
      </c>
      <c r="AY38" s="39">
        <f t="shared" si="7"/>
        <v>0</v>
      </c>
      <c r="AZ38" s="39">
        <f t="shared" si="7"/>
        <v>0</v>
      </c>
      <c r="BA38" s="39">
        <f t="shared" si="7"/>
        <v>0</v>
      </c>
    </row>
    <row r="39" spans="1:53" s="7" customFormat="1" ht="15" customHeight="1">
      <c r="A39" s="86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</row>
    <row r="40" spans="1:53" s="23" customFormat="1" ht="15" customHeight="1">
      <c r="A40" s="89"/>
      <c r="B40" s="23" t="s">
        <v>93</v>
      </c>
      <c r="D40" s="22" t="s">
        <v>14</v>
      </c>
      <c r="F40" s="105">
        <f>Supuestos!F48</f>
        <v>-391.16177700750399</v>
      </c>
      <c r="G40" s="105">
        <f>Supuestos!G48</f>
        <v>-335.28630331254374</v>
      </c>
      <c r="H40" s="105">
        <f>Supuestos!H48</f>
        <v>-298.57107811811812</v>
      </c>
      <c r="I40" s="105">
        <f>Supuestos!I48</f>
        <v>-264.49878652029946</v>
      </c>
      <c r="J40" s="105">
        <f>Supuestos!J48</f>
        <v>-215.49575613460834</v>
      </c>
      <c r="K40" s="105">
        <f>Supuestos!K48</f>
        <v>-183.26042562070853</v>
      </c>
      <c r="L40" s="105">
        <f>Supuestos!L48</f>
        <v>-149.64353924408289</v>
      </c>
      <c r="M40" s="105">
        <f>Supuestos!M48</f>
        <v>-126.65205382012016</v>
      </c>
      <c r="N40" s="105">
        <f>Supuestos!N48</f>
        <v>-116.02813958336765</v>
      </c>
      <c r="O40" s="105">
        <f>Supuestos!O48</f>
        <v>-97.393111596383619</v>
      </c>
      <c r="P40" s="105">
        <f>Supuestos!P48</f>
        <v>-80.867896923433648</v>
      </c>
      <c r="Q40" s="105">
        <f>Supuestos!Q48</f>
        <v>-60.392471337677847</v>
      </c>
      <c r="R40" s="105">
        <f>Supuestos!R48</f>
        <v>-71.18913017332649</v>
      </c>
      <c r="S40" s="105">
        <f>Supuestos!S48</f>
        <v>-67.322758287149895</v>
      </c>
      <c r="T40" s="105">
        <f>Supuestos!T48</f>
        <v>-52.97641483934683</v>
      </c>
      <c r="U40" s="105">
        <f>Supuestos!U48</f>
        <v>-36.909683457335007</v>
      </c>
      <c r="V40" s="105">
        <f>Supuestos!V48</f>
        <v>-20.799803513500176</v>
      </c>
      <c r="W40" s="105">
        <f>Supuestos!W48</f>
        <v>-4.2011626843621102</v>
      </c>
      <c r="X40" s="105">
        <f>Supuestos!X48</f>
        <v>14.30331848468294</v>
      </c>
      <c r="Y40" s="105">
        <f>Supuestos!Y48</f>
        <v>26.312661326298318</v>
      </c>
      <c r="Z40" s="105">
        <f>Supuestos!Z48</f>
        <v>36.976340562132556</v>
      </c>
      <c r="AA40" s="105">
        <f>Supuestos!AA48</f>
        <v>49.241462769710928</v>
      </c>
      <c r="AB40" s="105">
        <f>Supuestos!AB48</f>
        <v>59.35625627721214</v>
      </c>
      <c r="AC40" s="105">
        <f>Supuestos!AC48</f>
        <v>69.753842367786348</v>
      </c>
      <c r="AD40" s="105">
        <f>Supuestos!AD48</f>
        <v>80.580028517774451</v>
      </c>
      <c r="AE40" s="105">
        <f>Supuestos!AE48</f>
        <v>86.830137139963725</v>
      </c>
      <c r="AF40" s="105">
        <f>Supuestos!AF48</f>
        <v>91.478167789060649</v>
      </c>
      <c r="AG40" s="105">
        <f>Supuestos!AG48</f>
        <v>93.325816693836245</v>
      </c>
      <c r="AH40" s="105">
        <f>Supuestos!AH48</f>
        <v>18.58598230312645</v>
      </c>
      <c r="AI40" s="105">
        <f>Supuestos!AI48</f>
        <v>9.8899877900582798</v>
      </c>
      <c r="AJ40" s="105">
        <f>Supuestos!AJ48</f>
        <v>0.76930226826198744</v>
      </c>
      <c r="AK40" s="105">
        <f>Supuestos!AK48</f>
        <v>0.53134244515904738</v>
      </c>
      <c r="AL40" s="105">
        <f>Supuestos!AL48</f>
        <v>0.46412879835948745</v>
      </c>
      <c r="AM40" s="105">
        <f>Supuestos!AM48</f>
        <v>0.483746691723214</v>
      </c>
      <c r="AN40" s="105">
        <f>Supuestos!AN48</f>
        <v>0.50423007035556566</v>
      </c>
      <c r="AO40" s="105">
        <f>Supuestos!AO48</f>
        <v>0.52556123132664945</v>
      </c>
      <c r="AP40" s="105">
        <f>Supuestos!AP48</f>
        <v>0.54779422326599425</v>
      </c>
      <c r="AQ40" s="105">
        <f>Supuestos!AQ48</f>
        <v>0.57094943754351013</v>
      </c>
      <c r="AR40" s="105">
        <f>Supuestos!AR48</f>
        <v>0.59511938522928309</v>
      </c>
      <c r="AS40" s="105">
        <f>Supuestos!AS48</f>
        <v>0.62029245348996764</v>
      </c>
      <c r="AT40" s="105">
        <f>Supuestos!AT48</f>
        <v>0.646529284884924</v>
      </c>
      <c r="AU40" s="105">
        <f>Supuestos!AU48</f>
        <v>0.16696070162291832</v>
      </c>
      <c r="AV40" s="105">
        <f>Supuestos!AV48</f>
        <v>0</v>
      </c>
      <c r="AW40" s="105">
        <f>Supuestos!AW48</f>
        <v>0</v>
      </c>
      <c r="AX40" s="105">
        <f>Supuestos!AX48</f>
        <v>0</v>
      </c>
      <c r="AY40" s="105">
        <f>Supuestos!AY48</f>
        <v>0</v>
      </c>
      <c r="AZ40" s="105">
        <f>Supuestos!AZ48</f>
        <v>0</v>
      </c>
      <c r="BA40" s="105">
        <f>Supuestos!BA48</f>
        <v>0</v>
      </c>
    </row>
    <row r="41" spans="1:53" s="23" customFormat="1" ht="15" customHeight="1">
      <c r="A41" s="89"/>
      <c r="B41" s="23" t="s">
        <v>24</v>
      </c>
      <c r="D41" s="22" t="s">
        <v>14</v>
      </c>
      <c r="F41" s="105">
        <f>-Supuestos!F52</f>
        <v>-484.69473669473894</v>
      </c>
      <c r="G41" s="105">
        <f>-Supuestos!G52</f>
        <v>-385.34273515808638</v>
      </c>
      <c r="H41" s="105">
        <f>-Supuestos!H52</f>
        <v>-543.87624696329533</v>
      </c>
      <c r="I41" s="105">
        <f>-Supuestos!I52</f>
        <v>-598.56293877568817</v>
      </c>
      <c r="J41" s="105">
        <f>-Supuestos!J52</f>
        <v>-467.57719755319124</v>
      </c>
      <c r="K41" s="105">
        <f>-Supuestos!K52</f>
        <v>-295.88682038806479</v>
      </c>
      <c r="L41" s="105">
        <f>-Supuestos!L52</f>
        <v>-239.03698910360728</v>
      </c>
      <c r="M41" s="105">
        <f>-Supuestos!M52</f>
        <v>-166.00258136730184</v>
      </c>
      <c r="N41" s="105">
        <f>-Supuestos!N52</f>
        <v>-216.34716582630099</v>
      </c>
      <c r="O41" s="105">
        <f>-Supuestos!O52</f>
        <v>-171.90401824894599</v>
      </c>
      <c r="P41" s="105">
        <f>-Supuestos!P52</f>
        <v>-187.5119957619012</v>
      </c>
      <c r="Q41" s="105">
        <f>-Supuestos!Q52</f>
        <v>-208.14304021974095</v>
      </c>
      <c r="R41" s="105">
        <f>-Supuestos!R52</f>
        <v>-238.68863023745524</v>
      </c>
      <c r="S41" s="105">
        <f>-Supuestos!S52</f>
        <v>-247.79566407058616</v>
      </c>
      <c r="T41" s="105">
        <f>-Supuestos!T52</f>
        <v>-141.43709627456263</v>
      </c>
      <c r="U41" s="105">
        <f>-Supuestos!U52</f>
        <v>-122.78218970391511</v>
      </c>
      <c r="V41" s="105">
        <f>-Supuestos!V52</f>
        <v>-113.53032503632443</v>
      </c>
      <c r="W41" s="105">
        <f>-Supuestos!W52</f>
        <v>-110.94748194151714</v>
      </c>
      <c r="X41" s="105">
        <f>-Supuestos!X52</f>
        <v>-97.112391052822602</v>
      </c>
      <c r="Y41" s="105">
        <f>-Supuestos!Y52</f>
        <v>-86.705301555377943</v>
      </c>
      <c r="Z41" s="105">
        <f>-Supuestos!Z52</f>
        <v>-101.51257259158257</v>
      </c>
      <c r="AA41" s="105">
        <f>-Supuestos!AA52</f>
        <v>-86.694170478792188</v>
      </c>
      <c r="AB41" s="105">
        <f>-Supuestos!AB52</f>
        <v>-75.28228533823463</v>
      </c>
      <c r="AC41" s="105">
        <f>-Supuestos!AC52</f>
        <v>-93.768414789861666</v>
      </c>
      <c r="AD41" s="105">
        <f>-Supuestos!AD52</f>
        <v>-48.281494678864689</v>
      </c>
      <c r="AE41" s="105">
        <f>-Supuestos!AE52</f>
        <v>0</v>
      </c>
      <c r="AF41" s="105">
        <f>-Supuestos!AF52</f>
        <v>0</v>
      </c>
      <c r="AG41" s="105">
        <f>-Supuestos!AG52</f>
        <v>0</v>
      </c>
      <c r="AH41" s="105">
        <f>-Supuestos!AH52</f>
        <v>0</v>
      </c>
      <c r="AI41" s="105">
        <f>-Supuestos!AI52</f>
        <v>0</v>
      </c>
      <c r="AJ41" s="105">
        <f>-Supuestos!AJ52</f>
        <v>0</v>
      </c>
      <c r="AK41" s="105">
        <f>-Supuestos!AK52</f>
        <v>0</v>
      </c>
      <c r="AL41" s="105">
        <f>-Supuestos!AL52</f>
        <v>0</v>
      </c>
      <c r="AM41" s="105">
        <f>-Supuestos!AM52</f>
        <v>0</v>
      </c>
      <c r="AN41" s="105">
        <f>-Supuestos!AN52</f>
        <v>0</v>
      </c>
      <c r="AO41" s="105">
        <f>-Supuestos!AO52</f>
        <v>0</v>
      </c>
      <c r="AP41" s="105">
        <f>-Supuestos!AP52</f>
        <v>0</v>
      </c>
      <c r="AQ41" s="105">
        <f>-Supuestos!AQ52</f>
        <v>0</v>
      </c>
      <c r="AR41" s="105">
        <f>-Supuestos!AR52</f>
        <v>0</v>
      </c>
      <c r="AS41" s="105">
        <f>-Supuestos!AS52</f>
        <v>0</v>
      </c>
      <c r="AT41" s="105">
        <f>-Supuestos!AT52</f>
        <v>0</v>
      </c>
      <c r="AU41" s="105">
        <f>-Supuestos!AU52</f>
        <v>0</v>
      </c>
      <c r="AV41" s="105">
        <f>-Supuestos!AV52</f>
        <v>0</v>
      </c>
      <c r="AW41" s="105">
        <f>-Supuestos!AW52</f>
        <v>0</v>
      </c>
      <c r="AX41" s="105">
        <f>-Supuestos!AX52</f>
        <v>0</v>
      </c>
      <c r="AY41" s="105">
        <f>-Supuestos!AY52</f>
        <v>0</v>
      </c>
      <c r="AZ41" s="105">
        <f>-Supuestos!AZ52</f>
        <v>0</v>
      </c>
      <c r="BA41" s="105">
        <f>-Supuestos!BA52</f>
        <v>0</v>
      </c>
    </row>
    <row r="42" spans="1:53" s="21" customFormat="1" ht="15" customHeight="1">
      <c r="A42" s="88"/>
      <c r="B42" s="43" t="s">
        <v>26</v>
      </c>
      <c r="C42" s="44"/>
      <c r="D42" s="43" t="s">
        <v>14</v>
      </c>
      <c r="E42" s="43"/>
      <c r="F42" s="45">
        <f t="shared" ref="F42:BA42" si="8">SUM(F40:F41,F38)</f>
        <v>433.64272579367207</v>
      </c>
      <c r="G42" s="45">
        <f t="shared" si="8"/>
        <v>644.25301859444971</v>
      </c>
      <c r="H42" s="45">
        <f t="shared" si="8"/>
        <v>694.15453164065229</v>
      </c>
      <c r="I42" s="45">
        <f t="shared" si="8"/>
        <v>831.69948077032382</v>
      </c>
      <c r="J42" s="45">
        <f t="shared" si="8"/>
        <v>1149.2553560069662</v>
      </c>
      <c r="K42" s="45">
        <f t="shared" si="8"/>
        <v>1415.3082366644326</v>
      </c>
      <c r="L42" s="45">
        <f t="shared" si="8"/>
        <v>1947.3270552373251</v>
      </c>
      <c r="M42" s="45">
        <f t="shared" si="8"/>
        <v>1719.0035168507895</v>
      </c>
      <c r="N42" s="45">
        <f t="shared" si="8"/>
        <v>1899.6927948921984</v>
      </c>
      <c r="O42" s="45">
        <f t="shared" si="8"/>
        <v>1821.8837052761457</v>
      </c>
      <c r="P42" s="45">
        <f t="shared" si="8"/>
        <v>1919.1141429651977</v>
      </c>
      <c r="Q42" s="45">
        <f t="shared" si="8"/>
        <v>2014.0583048000854</v>
      </c>
      <c r="R42" s="45">
        <f t="shared" si="8"/>
        <v>1828.8182805395895</v>
      </c>
      <c r="S42" s="45">
        <f t="shared" si="8"/>
        <v>1878.5953149977572</v>
      </c>
      <c r="T42" s="45">
        <f t="shared" si="8"/>
        <v>2076.722206019524</v>
      </c>
      <c r="U42" s="45">
        <f t="shared" si="8"/>
        <v>2327.9780039473753</v>
      </c>
      <c r="V42" s="45">
        <f t="shared" si="8"/>
        <v>2438.8914613596999</v>
      </c>
      <c r="W42" s="45">
        <f t="shared" si="8"/>
        <v>2566.7333583666559</v>
      </c>
      <c r="X42" s="45">
        <f t="shared" si="8"/>
        <v>2788.8654924518896</v>
      </c>
      <c r="Y42" s="45">
        <f t="shared" si="8"/>
        <v>2902.8695182090842</v>
      </c>
      <c r="Z42" s="45">
        <f t="shared" si="8"/>
        <v>3119.9729470158672</v>
      </c>
      <c r="AA42" s="45">
        <f t="shared" si="8"/>
        <v>3543.8754095418767</v>
      </c>
      <c r="AB42" s="45">
        <f t="shared" si="8"/>
        <v>3738.5050000453684</v>
      </c>
      <c r="AC42" s="45">
        <f t="shared" si="8"/>
        <v>3867.8411956560712</v>
      </c>
      <c r="AD42" s="45">
        <f t="shared" si="8"/>
        <v>4202.3922086904258</v>
      </c>
      <c r="AE42" s="45">
        <f t="shared" si="8"/>
        <v>4197.2729263305519</v>
      </c>
      <c r="AF42" s="45">
        <f t="shared" si="8"/>
        <v>4479.3872831944991</v>
      </c>
      <c r="AG42" s="45">
        <f t="shared" si="8"/>
        <v>4126.4092438440121</v>
      </c>
      <c r="AH42" s="45">
        <f t="shared" si="8"/>
        <v>1616.2566449535448</v>
      </c>
      <c r="AI42" s="45">
        <f t="shared" si="8"/>
        <v>1103.8941474660539</v>
      </c>
      <c r="AJ42" s="45">
        <f t="shared" si="8"/>
        <v>966.67872201361797</v>
      </c>
      <c r="AK42" s="45">
        <f t="shared" si="8"/>
        <v>566.51866211025208</v>
      </c>
      <c r="AL42" s="45">
        <f t="shared" si="8"/>
        <v>558.13750287878668</v>
      </c>
      <c r="AM42" s="45">
        <f t="shared" si="8"/>
        <v>556.99170444470872</v>
      </c>
      <c r="AN42" s="45">
        <f t="shared" si="8"/>
        <v>567.09897327616113</v>
      </c>
      <c r="AO42" s="45">
        <f t="shared" si="8"/>
        <v>636.86609818550221</v>
      </c>
      <c r="AP42" s="45">
        <f t="shared" si="8"/>
        <v>701.68426645290458</v>
      </c>
      <c r="AQ42" s="45">
        <f t="shared" si="8"/>
        <v>741.13441919245997</v>
      </c>
      <c r="AR42" s="45">
        <f t="shared" si="8"/>
        <v>748.85219377569899</v>
      </c>
      <c r="AS42" s="45">
        <f t="shared" si="8"/>
        <v>801.48880352388721</v>
      </c>
      <c r="AT42" s="45">
        <f t="shared" si="8"/>
        <v>885.95635791174107</v>
      </c>
      <c r="AU42" s="45">
        <f t="shared" si="8"/>
        <v>155.19394109868162</v>
      </c>
      <c r="AV42" s="45">
        <f t="shared" si="8"/>
        <v>0</v>
      </c>
      <c r="AW42" s="45">
        <f t="shared" si="8"/>
        <v>0</v>
      </c>
      <c r="AX42" s="45">
        <f t="shared" si="8"/>
        <v>0</v>
      </c>
      <c r="AY42" s="45">
        <f t="shared" si="8"/>
        <v>0</v>
      </c>
      <c r="AZ42" s="45">
        <f t="shared" si="8"/>
        <v>0</v>
      </c>
      <c r="BA42" s="45">
        <f t="shared" si="8"/>
        <v>0</v>
      </c>
    </row>
    <row r="43" spans="1:53" s="7" customFormat="1" ht="12.75">
      <c r="A43" s="86"/>
      <c r="B43" s="28" t="s">
        <v>79</v>
      </c>
      <c r="C43" s="23"/>
      <c r="D43" s="22" t="s">
        <v>16</v>
      </c>
      <c r="E43" s="23"/>
      <c r="F43" s="42">
        <f t="shared" ref="F43:AU43" si="9">F42/F31</f>
        <v>0.31132405731981749</v>
      </c>
      <c r="G43" s="42">
        <f t="shared" si="9"/>
        <v>0.47197706865910521</v>
      </c>
      <c r="H43" s="42">
        <f t="shared" si="9"/>
        <v>0.44939725706368894</v>
      </c>
      <c r="I43" s="42">
        <f t="shared" si="9"/>
        <v>0.46880245129155529</v>
      </c>
      <c r="J43" s="42">
        <f t="shared" si="9"/>
        <v>0.61045473737995526</v>
      </c>
      <c r="K43" s="42">
        <f t="shared" si="9"/>
        <v>0.78566404416306179</v>
      </c>
      <c r="L43" s="42">
        <f t="shared" si="9"/>
        <v>0.97978885389682846</v>
      </c>
      <c r="M43" s="42">
        <f t="shared" si="9"/>
        <v>0.82552100094592484</v>
      </c>
      <c r="N43" s="42">
        <f t="shared" si="9"/>
        <v>0.83556822193428526</v>
      </c>
      <c r="O43" s="42">
        <f t="shared" si="9"/>
        <v>0.82606255234897552</v>
      </c>
      <c r="P43" s="42">
        <f t="shared" si="9"/>
        <v>0.80305900140745545</v>
      </c>
      <c r="Q43" s="42">
        <f t="shared" si="9"/>
        <v>0.78504904942539344</v>
      </c>
      <c r="R43" s="42">
        <f t="shared" si="9"/>
        <v>0.75785999009290028</v>
      </c>
      <c r="S43" s="42">
        <f t="shared" si="9"/>
        <v>0.89707761369297434</v>
      </c>
      <c r="T43" s="42">
        <f t="shared" si="9"/>
        <v>0.91387687573795273</v>
      </c>
      <c r="U43" s="42">
        <f t="shared" si="9"/>
        <v>0.95864000583179121</v>
      </c>
      <c r="V43" s="42">
        <f t="shared" si="9"/>
        <v>0.94198181166483363</v>
      </c>
      <c r="W43" s="42">
        <f t="shared" si="9"/>
        <v>0.96250571828392784</v>
      </c>
      <c r="X43" s="42">
        <f t="shared" si="9"/>
        <v>0.96633307386827172</v>
      </c>
      <c r="Y43" s="42">
        <f t="shared" si="9"/>
        <v>0.98333206030596254</v>
      </c>
      <c r="Z43" s="42">
        <f t="shared" si="9"/>
        <v>0.98254417932583082</v>
      </c>
      <c r="AA43" s="42">
        <f t="shared" si="9"/>
        <v>1.0257817656952399</v>
      </c>
      <c r="AB43" s="42">
        <f t="shared" si="9"/>
        <v>0.9883290118319652</v>
      </c>
      <c r="AC43" s="42">
        <f t="shared" si="9"/>
        <v>0.99857791463435752</v>
      </c>
      <c r="AD43" s="42">
        <f t="shared" si="9"/>
        <v>1.0129466320373191</v>
      </c>
      <c r="AE43" s="42">
        <f t="shared" si="9"/>
        <v>1.0357640982416794</v>
      </c>
      <c r="AF43" s="42">
        <f t="shared" si="9"/>
        <v>1.0204208437637339</v>
      </c>
      <c r="AG43" s="42">
        <f t="shared" si="9"/>
        <v>1.0208162151569686</v>
      </c>
      <c r="AH43" s="42">
        <f t="shared" si="9"/>
        <v>1.0112756677367458</v>
      </c>
      <c r="AI43" s="42">
        <f t="shared" si="9"/>
        <v>0.97440384715496331</v>
      </c>
      <c r="AJ43" s="42">
        <f t="shared" si="9"/>
        <v>1.0096271212683725</v>
      </c>
      <c r="AK43" s="42">
        <f t="shared" si="9"/>
        <v>1.0247706268927856</v>
      </c>
      <c r="AL43" s="42">
        <f t="shared" si="9"/>
        <v>0.99750797749852749</v>
      </c>
      <c r="AM43" s="42">
        <f t="shared" si="9"/>
        <v>0.99737708996781227</v>
      </c>
      <c r="AN43" s="42">
        <f t="shared" si="9"/>
        <v>0.99726404620551645</v>
      </c>
      <c r="AO43" s="42">
        <f t="shared" si="9"/>
        <v>0.99744283173370574</v>
      </c>
      <c r="AP43" s="42">
        <f t="shared" si="9"/>
        <v>0.99756610852327587</v>
      </c>
      <c r="AQ43" s="42">
        <f t="shared" si="9"/>
        <v>0.99757472182375051</v>
      </c>
      <c r="AR43" s="42">
        <f t="shared" si="9"/>
        <v>0.9974527527877477</v>
      </c>
      <c r="AS43" s="42">
        <f t="shared" si="9"/>
        <v>0.99751630682973103</v>
      </c>
      <c r="AT43" s="42">
        <f t="shared" si="9"/>
        <v>0.99764231998778352</v>
      </c>
      <c r="AU43" s="42">
        <f t="shared" si="9"/>
        <v>2.5349950368355292</v>
      </c>
      <c r="AV43" s="8"/>
      <c r="AW43" s="8"/>
      <c r="AX43" s="8"/>
      <c r="AY43" s="8"/>
      <c r="AZ43" s="8"/>
      <c r="BA43" s="8"/>
    </row>
    <row r="44" spans="1:53">
      <c r="F44" s="145"/>
    </row>
    <row r="45" spans="1:53"/>
    <row r="46" spans="1:53">
      <c r="G46" s="146"/>
    </row>
    <row r="47" spans="1:53"/>
    <row r="48" spans="1:53"/>
    <row r="49" spans="1:2"/>
    <row r="50" spans="1:2" s="7" customFormat="1" ht="15" customHeight="1">
      <c r="A50" s="86"/>
      <c r="B50" s="9" t="s">
        <v>34</v>
      </c>
    </row>
    <row r="51" spans="1:2" s="7" customFormat="1" ht="12.75" hidden="1">
      <c r="A51" s="86"/>
      <c r="B51" s="7" t="s">
        <v>40</v>
      </c>
    </row>
    <row r="52" spans="1:2" s="7" customFormat="1" ht="12.75" hidden="1">
      <c r="A52" s="86"/>
    </row>
    <row r="53" spans="1:2" s="7" customFormat="1" ht="12.75" hidden="1">
      <c r="A53" s="86"/>
    </row>
    <row r="54" spans="1:2" s="7" customFormat="1" ht="12.75" hidden="1">
      <c r="A54" s="86"/>
    </row>
    <row r="55" spans="1:2" s="7" customFormat="1" ht="12.75" hidden="1">
      <c r="A55" s="86"/>
    </row>
    <row r="56" spans="1:2" s="7" customFormat="1" ht="12.75" hidden="1">
      <c r="A56" s="86"/>
    </row>
    <row r="57" spans="1:2" s="7" customFormat="1" ht="12.75" hidden="1">
      <c r="A57" s="86"/>
    </row>
    <row r="58" spans="1:2" s="7" customFormat="1" ht="12.75" hidden="1">
      <c r="A58" s="86"/>
    </row>
    <row r="59" spans="1:2" s="7" customFormat="1" ht="12.75" hidden="1">
      <c r="A59" s="86"/>
    </row>
    <row r="60" spans="1:2" s="7" customFormat="1" ht="12.75" hidden="1">
      <c r="A60" s="86"/>
    </row>
    <row r="61" spans="1:2" s="7" customFormat="1" ht="12.75" hidden="1">
      <c r="A61" s="86"/>
    </row>
    <row r="62" spans="1:2" s="7" customFormat="1" ht="12.75" hidden="1">
      <c r="A62" s="86"/>
    </row>
    <row r="63" spans="1:2" s="7" customFormat="1" ht="12.75" hidden="1">
      <c r="A63" s="86"/>
    </row>
    <row r="64" spans="1:2" s="7" customFormat="1" ht="12.75" hidden="1">
      <c r="A64" s="86"/>
    </row>
    <row r="65" spans="1:1" s="7" customFormat="1" ht="12.75" hidden="1">
      <c r="A65" s="86"/>
    </row>
    <row r="66" spans="1:1" s="7" customFormat="1" ht="12.75" hidden="1">
      <c r="A66" s="86"/>
    </row>
    <row r="67" spans="1:1" s="7" customFormat="1" ht="12.75" hidden="1">
      <c r="A67" s="86"/>
    </row>
    <row r="68" spans="1:1" s="7" customFormat="1" ht="12.75" hidden="1">
      <c r="A68" s="86"/>
    </row>
    <row r="69" spans="1:1" s="7" customFormat="1" ht="12.75" hidden="1">
      <c r="A69" s="86"/>
    </row>
    <row r="70" spans="1:1" s="7" customFormat="1" ht="12.75" hidden="1">
      <c r="A70" s="86"/>
    </row>
    <row r="71" spans="1:1" s="7" customFormat="1" ht="12.75" hidden="1">
      <c r="A71" s="86"/>
    </row>
    <row r="72" spans="1:1" s="7" customFormat="1" ht="12.75" hidden="1">
      <c r="A72" s="86"/>
    </row>
    <row r="73" spans="1:1" s="7" customFormat="1" ht="12.75" hidden="1">
      <c r="A73" s="86"/>
    </row>
    <row r="74" spans="1:1" s="7" customFormat="1" ht="12.75" hidden="1">
      <c r="A74" s="86"/>
    </row>
    <row r="75" spans="1:1" s="7" customFormat="1" ht="12.75" hidden="1">
      <c r="A75" s="86"/>
    </row>
    <row r="76" spans="1:1" s="7" customFormat="1" ht="12.75" hidden="1">
      <c r="A76" s="86"/>
    </row>
    <row r="77" spans="1:1" s="7" customFormat="1" ht="12.75" hidden="1">
      <c r="A77" s="86"/>
    </row>
    <row r="78" spans="1:1" s="7" customFormat="1" ht="12.75" hidden="1">
      <c r="A78" s="86"/>
    </row>
    <row r="79" spans="1:1" s="7" customFormat="1" ht="12.75" hidden="1">
      <c r="A79" s="86"/>
    </row>
    <row r="80" spans="1:1" s="7" customFormat="1" ht="12.75" hidden="1">
      <c r="A80" s="86"/>
    </row>
    <row r="81" spans="1:1" s="7" customFormat="1" ht="12.75" hidden="1">
      <c r="A81" s="86"/>
    </row>
    <row r="82" spans="1:1" s="7" customFormat="1" ht="12.75" hidden="1">
      <c r="A82" s="86"/>
    </row>
    <row r="83" spans="1:1" s="7" customFormat="1" ht="12.75" hidden="1">
      <c r="A83" s="86"/>
    </row>
    <row r="84" spans="1:1" s="7" customFormat="1" ht="12.75" hidden="1">
      <c r="A84" s="86"/>
    </row>
    <row r="85" spans="1:1" s="7" customFormat="1" ht="12.75" hidden="1">
      <c r="A85" s="86"/>
    </row>
    <row r="86" spans="1:1" s="7" customFormat="1" ht="12.75" hidden="1">
      <c r="A86" s="86"/>
    </row>
    <row r="87" spans="1:1" s="7" customFormat="1" ht="12.75" hidden="1">
      <c r="A87" s="86"/>
    </row>
    <row r="88" spans="1:1" s="7" customFormat="1" ht="12.75" hidden="1">
      <c r="A88" s="86"/>
    </row>
    <row r="89" spans="1:1" s="7" customFormat="1" ht="12.75" hidden="1">
      <c r="A89" s="86"/>
    </row>
    <row r="90" spans="1:1" s="7" customFormat="1" ht="12.75" hidden="1">
      <c r="A90" s="86"/>
    </row>
    <row r="91" spans="1:1" s="7" customFormat="1" ht="12.75" hidden="1">
      <c r="A91" s="86"/>
    </row>
    <row r="92" spans="1:1" s="7" customFormat="1" ht="12.75" hidden="1">
      <c r="A92" s="86"/>
    </row>
    <row r="93" spans="1:1" s="7" customFormat="1" ht="12.75" hidden="1">
      <c r="A93" s="86"/>
    </row>
    <row r="94" spans="1:1" s="7" customFormat="1" ht="12.75" hidden="1">
      <c r="A94" s="86"/>
    </row>
    <row r="95" spans="1:1" s="7" customFormat="1" ht="12.75" hidden="1">
      <c r="A95" s="86"/>
    </row>
    <row r="96" spans="1:1" s="7" customFormat="1" ht="12.75" hidden="1">
      <c r="A96" s="86"/>
    </row>
    <row r="97" spans="1:1" s="7" customFormat="1" ht="12.75" hidden="1">
      <c r="A97" s="86"/>
    </row>
    <row r="98" spans="1:1" s="7" customFormat="1" ht="12.75" hidden="1">
      <c r="A98" s="86"/>
    </row>
    <row r="99" spans="1:1" s="7" customFormat="1" ht="12.75" hidden="1">
      <c r="A99" s="86"/>
    </row>
    <row r="100" spans="1:1" s="7" customFormat="1" ht="12.75" hidden="1">
      <c r="A100" s="86"/>
    </row>
    <row r="101" spans="1:1" s="7" customFormat="1" ht="12.75" hidden="1">
      <c r="A101" s="86"/>
    </row>
    <row r="102" spans="1:1" s="7" customFormat="1" ht="12.75" hidden="1">
      <c r="A102" s="86"/>
    </row>
    <row r="103" spans="1:1" s="7" customFormat="1" ht="12.75" hidden="1">
      <c r="A103" s="86"/>
    </row>
    <row r="104" spans="1:1" s="7" customFormat="1" ht="12.75" hidden="1">
      <c r="A104" s="86"/>
    </row>
    <row r="105" spans="1:1" s="7" customFormat="1" ht="12.75" hidden="1">
      <c r="A105" s="86"/>
    </row>
    <row r="106" spans="1:1" s="7" customFormat="1" ht="12.75" hidden="1">
      <c r="A106" s="86"/>
    </row>
    <row r="107" spans="1:1" s="7" customFormat="1" ht="12.75" hidden="1">
      <c r="A107" s="86"/>
    </row>
    <row r="108" spans="1:1" s="7" customFormat="1" ht="12.75" hidden="1">
      <c r="A108" s="86"/>
    </row>
    <row r="109" spans="1:1" s="7" customFormat="1" ht="12.75" hidden="1">
      <c r="A109" s="86"/>
    </row>
    <row r="110" spans="1:1" s="7" customFormat="1" ht="12.75" hidden="1">
      <c r="A110" s="86"/>
    </row>
    <row r="111" spans="1:1" s="7" customFormat="1" ht="12.75" hidden="1">
      <c r="A111" s="86"/>
    </row>
    <row r="112" spans="1:1" s="7" customFormat="1" ht="12.75" hidden="1">
      <c r="A112" s="86"/>
    </row>
    <row r="113" spans="1:1" s="7" customFormat="1" ht="12.75" hidden="1">
      <c r="A113" s="86"/>
    </row>
    <row r="114" spans="1:1" s="7" customFormat="1" ht="12.75" hidden="1">
      <c r="A114" s="86"/>
    </row>
    <row r="115" spans="1:1" s="7" customFormat="1" ht="12.75" hidden="1">
      <c r="A115" s="86"/>
    </row>
    <row r="116" spans="1:1" s="7" customFormat="1" ht="12.75" hidden="1">
      <c r="A116" s="86"/>
    </row>
    <row r="117" spans="1:1" s="7" customFormat="1" ht="12.75" hidden="1">
      <c r="A117" s="86"/>
    </row>
    <row r="118" spans="1:1" s="7" customFormat="1" ht="12.75" hidden="1">
      <c r="A118" s="86"/>
    </row>
    <row r="119" spans="1:1" s="7" customFormat="1" ht="12.75" hidden="1">
      <c r="A119" s="86"/>
    </row>
    <row r="120" spans="1:1" s="7" customFormat="1" ht="12.75" hidden="1">
      <c r="A120" s="86"/>
    </row>
    <row r="121" spans="1:1" s="7" customFormat="1" ht="12.75" hidden="1">
      <c r="A121" s="86"/>
    </row>
    <row r="122" spans="1:1" s="7" customFormat="1" ht="12.75" hidden="1">
      <c r="A122" s="86"/>
    </row>
    <row r="123" spans="1:1" s="7" customFormat="1" ht="12.75" hidden="1">
      <c r="A123" s="86"/>
    </row>
    <row r="124" spans="1:1" s="7" customFormat="1" ht="12.75" hidden="1">
      <c r="A124" s="86"/>
    </row>
    <row r="125" spans="1:1" s="7" customFormat="1" ht="12.75" hidden="1">
      <c r="A125" s="86"/>
    </row>
    <row r="126" spans="1:1" s="7" customFormat="1" ht="12.75" hidden="1">
      <c r="A126" s="86"/>
    </row>
    <row r="127" spans="1:1" s="7" customFormat="1" ht="12.75" hidden="1">
      <c r="A127" s="86"/>
    </row>
    <row r="128" spans="1:1" s="7" customFormat="1" ht="12.75" hidden="1">
      <c r="A128" s="86"/>
    </row>
    <row r="129" spans="1:1" s="7" customFormat="1" ht="12.75" hidden="1">
      <c r="A129" s="86"/>
    </row>
    <row r="130" spans="1:1" s="7" customFormat="1" ht="12.75" hidden="1">
      <c r="A130" s="86"/>
    </row>
    <row r="131" spans="1:1" s="7" customFormat="1" ht="12.75" hidden="1">
      <c r="A131" s="86"/>
    </row>
    <row r="132" spans="1:1" s="7" customFormat="1" ht="12.75" hidden="1">
      <c r="A132" s="86"/>
    </row>
    <row r="133" spans="1:1" s="7" customFormat="1" ht="12.75" hidden="1">
      <c r="A133" s="86"/>
    </row>
    <row r="134" spans="1:1" s="7" customFormat="1" ht="12.75" hidden="1">
      <c r="A134" s="86"/>
    </row>
    <row r="135" spans="1:1" s="7" customFormat="1" ht="12.75" hidden="1">
      <c r="A135" s="86"/>
    </row>
    <row r="136" spans="1:1" s="7" customFormat="1" ht="12.75" hidden="1">
      <c r="A136" s="86"/>
    </row>
    <row r="137" spans="1:1" s="7" customFormat="1" ht="12.75" hidden="1">
      <c r="A137" s="86"/>
    </row>
    <row r="138" spans="1:1" s="7" customFormat="1" ht="12.75" hidden="1">
      <c r="A138" s="86"/>
    </row>
    <row r="139" spans="1:1" s="7" customFormat="1" ht="12.75" hidden="1">
      <c r="A139" s="86"/>
    </row>
    <row r="140" spans="1:1" s="7" customFormat="1" ht="12.75" hidden="1">
      <c r="A140" s="86"/>
    </row>
    <row r="141" spans="1:1" s="7" customFormat="1" ht="12.75" hidden="1">
      <c r="A141" s="86"/>
    </row>
    <row r="142" spans="1:1" s="7" customFormat="1" ht="12.75" hidden="1">
      <c r="A142" s="86"/>
    </row>
    <row r="143" spans="1:1" s="7" customFormat="1" ht="12.75" hidden="1">
      <c r="A143" s="86"/>
    </row>
    <row r="144" spans="1:1" s="7" customFormat="1" ht="12.75" hidden="1">
      <c r="A144" s="86"/>
    </row>
    <row r="145" spans="1:1" s="7" customFormat="1" ht="12.75" hidden="1">
      <c r="A145" s="86"/>
    </row>
    <row r="146" spans="1:1" s="7" customFormat="1" ht="12.75" hidden="1">
      <c r="A146" s="86"/>
    </row>
    <row r="147" spans="1:1" s="7" customFormat="1" ht="12.75" hidden="1">
      <c r="A147" s="86"/>
    </row>
    <row r="148" spans="1:1" s="3" customFormat="1" ht="12" hidden="1">
      <c r="A148" s="93"/>
    </row>
    <row r="149" spans="1:1" s="3" customFormat="1" ht="12" hidden="1">
      <c r="A149" s="93"/>
    </row>
    <row r="150" spans="1:1" s="3" customFormat="1" ht="12" hidden="1">
      <c r="A150" s="93"/>
    </row>
    <row r="151" spans="1:1" s="3" customFormat="1" ht="12" hidden="1">
      <c r="A151" s="93"/>
    </row>
    <row r="152" spans="1:1" s="3" customFormat="1" ht="12" hidden="1">
      <c r="A152" s="93"/>
    </row>
    <row r="153" spans="1:1"/>
    <row r="154" spans="1:1"/>
    <row r="155" spans="1:1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F974A-0B5D-438B-BA71-EF20A56D868E}">
  <sheetPr>
    <tabColor theme="2" tint="0.59999389629810485"/>
  </sheetPr>
  <dimension ref="A1:BD135"/>
  <sheetViews>
    <sheetView showGridLines="0" tabSelected="1" zoomScale="70" zoomScaleNormal="70" workbookViewId="0">
      <selection activeCell="F30" sqref="F30"/>
    </sheetView>
  </sheetViews>
  <sheetFormatPr baseColWidth="10" defaultColWidth="0" defaultRowHeight="15" zeroHeight="1" outlineLevelRow="1"/>
  <cols>
    <col min="1" max="1" width="2.7109375" style="94" customWidth="1"/>
    <col min="2" max="2" width="55" customWidth="1"/>
    <col min="3" max="3" width="1.7109375" customWidth="1"/>
    <col min="4" max="4" width="9.140625" customWidth="1"/>
    <col min="5" max="5" width="1.7109375" customWidth="1"/>
    <col min="6" max="6" width="10.7109375" bestFit="1" customWidth="1"/>
    <col min="7" max="53" width="12.140625" customWidth="1"/>
    <col min="54" max="54" width="2.42578125" customWidth="1"/>
  </cols>
  <sheetData>
    <row r="1" spans="1:56" ht="7.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</row>
    <row r="2" spans="1:56" s="83" customFormat="1" ht="27.95" customHeight="1">
      <c r="A2" s="84"/>
      <c r="B2" s="78" t="str" cm="1">
        <f t="array" aca="1" ref="B2" ca="1">"FIBRAeMX | "&amp;MID(CELL("filename",B2),FIND("]",CELL("filename",B2))+1,50)</f>
        <v>FIBRAeMX | Valuación</v>
      </c>
      <c r="C2" s="79"/>
      <c r="D2" s="80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</row>
    <row r="3" spans="1:56" s="3" customFormat="1" ht="12.75">
      <c r="A3" s="85"/>
      <c r="B3" s="1"/>
      <c r="C3" s="2"/>
      <c r="D3" s="2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</row>
    <row r="4" spans="1:56" s="7" customFormat="1" ht="12.75">
      <c r="A4" s="85"/>
      <c r="B4" s="5"/>
      <c r="C4" s="5"/>
      <c r="D4" s="5"/>
      <c r="E4" s="5"/>
      <c r="F4" s="6">
        <f t="shared" ref="F4:BA4" si="0">+YEAR(F7)</f>
        <v>2023</v>
      </c>
      <c r="G4" s="6">
        <f t="shared" si="0"/>
        <v>2024</v>
      </c>
      <c r="H4" s="6">
        <f t="shared" si="0"/>
        <v>2025</v>
      </c>
      <c r="I4" s="6">
        <f t="shared" si="0"/>
        <v>2026</v>
      </c>
      <c r="J4" s="6">
        <f t="shared" si="0"/>
        <v>2027</v>
      </c>
      <c r="K4" s="6">
        <f t="shared" si="0"/>
        <v>2028</v>
      </c>
      <c r="L4" s="6">
        <f t="shared" si="0"/>
        <v>2029</v>
      </c>
      <c r="M4" s="6">
        <f t="shared" si="0"/>
        <v>2030</v>
      </c>
      <c r="N4" s="6">
        <f t="shared" si="0"/>
        <v>2031</v>
      </c>
      <c r="O4" s="6">
        <f t="shared" si="0"/>
        <v>2032</v>
      </c>
      <c r="P4" s="6">
        <f t="shared" si="0"/>
        <v>2033</v>
      </c>
      <c r="Q4" s="6">
        <f t="shared" si="0"/>
        <v>2034</v>
      </c>
      <c r="R4" s="6">
        <f t="shared" si="0"/>
        <v>2035</v>
      </c>
      <c r="S4" s="6">
        <f t="shared" si="0"/>
        <v>2036</v>
      </c>
      <c r="T4" s="6">
        <f t="shared" si="0"/>
        <v>2037</v>
      </c>
      <c r="U4" s="6">
        <f t="shared" si="0"/>
        <v>2038</v>
      </c>
      <c r="V4" s="6">
        <f t="shared" si="0"/>
        <v>2039</v>
      </c>
      <c r="W4" s="6">
        <f t="shared" si="0"/>
        <v>2040</v>
      </c>
      <c r="X4" s="6">
        <f t="shared" si="0"/>
        <v>2041</v>
      </c>
      <c r="Y4" s="6">
        <f t="shared" si="0"/>
        <v>2042</v>
      </c>
      <c r="Z4" s="6">
        <f t="shared" si="0"/>
        <v>2043</v>
      </c>
      <c r="AA4" s="6">
        <f t="shared" si="0"/>
        <v>2044</v>
      </c>
      <c r="AB4" s="6">
        <f t="shared" si="0"/>
        <v>2045</v>
      </c>
      <c r="AC4" s="6">
        <f t="shared" si="0"/>
        <v>2046</v>
      </c>
      <c r="AD4" s="6">
        <f t="shared" si="0"/>
        <v>2047</v>
      </c>
      <c r="AE4" s="6">
        <f t="shared" si="0"/>
        <v>2048</v>
      </c>
      <c r="AF4" s="6">
        <f t="shared" si="0"/>
        <v>2049</v>
      </c>
      <c r="AG4" s="6">
        <f t="shared" si="0"/>
        <v>2050</v>
      </c>
      <c r="AH4" s="6">
        <f t="shared" si="0"/>
        <v>2051</v>
      </c>
      <c r="AI4" s="6">
        <f t="shared" si="0"/>
        <v>2052</v>
      </c>
      <c r="AJ4" s="6">
        <f t="shared" si="0"/>
        <v>2053</v>
      </c>
      <c r="AK4" s="6">
        <f t="shared" si="0"/>
        <v>2054</v>
      </c>
      <c r="AL4" s="6">
        <f t="shared" si="0"/>
        <v>2055</v>
      </c>
      <c r="AM4" s="6">
        <f t="shared" si="0"/>
        <v>2056</v>
      </c>
      <c r="AN4" s="6">
        <f t="shared" si="0"/>
        <v>2057</v>
      </c>
      <c r="AO4" s="6">
        <f t="shared" si="0"/>
        <v>2058</v>
      </c>
      <c r="AP4" s="6">
        <f t="shared" si="0"/>
        <v>2059</v>
      </c>
      <c r="AQ4" s="6">
        <f t="shared" si="0"/>
        <v>2060</v>
      </c>
      <c r="AR4" s="6">
        <f t="shared" si="0"/>
        <v>2061</v>
      </c>
      <c r="AS4" s="6">
        <f t="shared" si="0"/>
        <v>2062</v>
      </c>
      <c r="AT4" s="6">
        <f t="shared" si="0"/>
        <v>2063</v>
      </c>
      <c r="AU4" s="6">
        <f t="shared" si="0"/>
        <v>2064</v>
      </c>
      <c r="AV4" s="6">
        <f t="shared" si="0"/>
        <v>2065</v>
      </c>
      <c r="AW4" s="6">
        <f t="shared" si="0"/>
        <v>2066</v>
      </c>
      <c r="AX4" s="6">
        <f t="shared" si="0"/>
        <v>2067</v>
      </c>
      <c r="AY4" s="6">
        <f t="shared" si="0"/>
        <v>2068</v>
      </c>
      <c r="AZ4" s="6">
        <f t="shared" si="0"/>
        <v>2069</v>
      </c>
      <c r="BA4" s="6">
        <f t="shared" si="0"/>
        <v>2070</v>
      </c>
      <c r="BD4" s="7" t="s">
        <v>0</v>
      </c>
    </row>
    <row r="5" spans="1:56" s="7" customFormat="1" ht="8.25" hidden="1" customHeight="1" outlineLevel="1">
      <c r="A5" s="86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1:56" s="126" customFormat="1" ht="12.75" hidden="1" outlineLevel="1">
      <c r="A6" s="86"/>
      <c r="B6" s="126" t="s">
        <v>1</v>
      </c>
      <c r="C6" s="127"/>
      <c r="D6" s="127"/>
      <c r="E6" s="127"/>
      <c r="F6" s="128">
        <v>44927</v>
      </c>
      <c r="G6" s="129">
        <v>45292</v>
      </c>
      <c r="H6" s="129">
        <v>45658</v>
      </c>
      <c r="I6" s="129">
        <v>46023</v>
      </c>
      <c r="J6" s="129">
        <v>46388</v>
      </c>
      <c r="K6" s="129">
        <v>46753</v>
      </c>
      <c r="L6" s="129">
        <v>47119</v>
      </c>
      <c r="M6" s="129">
        <v>47484</v>
      </c>
      <c r="N6" s="129">
        <v>47849</v>
      </c>
      <c r="O6" s="129">
        <v>48214</v>
      </c>
      <c r="P6" s="129">
        <v>48580</v>
      </c>
      <c r="Q6" s="129">
        <v>48945</v>
      </c>
      <c r="R6" s="129">
        <v>49310</v>
      </c>
      <c r="S6" s="129">
        <v>49675</v>
      </c>
      <c r="T6" s="129">
        <v>50041</v>
      </c>
      <c r="U6" s="129">
        <v>50406</v>
      </c>
      <c r="V6" s="129">
        <v>50771</v>
      </c>
      <c r="W6" s="129">
        <v>51136</v>
      </c>
      <c r="X6" s="129">
        <v>51502</v>
      </c>
      <c r="Y6" s="129">
        <v>51867</v>
      </c>
      <c r="Z6" s="129">
        <v>52232</v>
      </c>
      <c r="AA6" s="129">
        <v>52597</v>
      </c>
      <c r="AB6" s="129">
        <v>52963</v>
      </c>
      <c r="AC6" s="129">
        <v>53328</v>
      </c>
      <c r="AD6" s="129">
        <v>53693</v>
      </c>
      <c r="AE6" s="129">
        <v>54058</v>
      </c>
      <c r="AF6" s="129">
        <v>54424</v>
      </c>
      <c r="AG6" s="129">
        <v>54789</v>
      </c>
      <c r="AH6" s="129">
        <v>55154</v>
      </c>
      <c r="AI6" s="129">
        <v>55519</v>
      </c>
      <c r="AJ6" s="129">
        <v>55885</v>
      </c>
      <c r="AK6" s="129">
        <v>56250</v>
      </c>
      <c r="AL6" s="129">
        <v>56615</v>
      </c>
      <c r="AM6" s="129">
        <v>56980</v>
      </c>
      <c r="AN6" s="129">
        <v>57346</v>
      </c>
      <c r="AO6" s="129">
        <v>57711</v>
      </c>
      <c r="AP6" s="129">
        <v>58076</v>
      </c>
      <c r="AQ6" s="129">
        <v>58441</v>
      </c>
      <c r="AR6" s="129">
        <v>58807</v>
      </c>
      <c r="AS6" s="129">
        <v>59172</v>
      </c>
      <c r="AT6" s="129">
        <v>59537</v>
      </c>
      <c r="AU6" s="129">
        <v>59902</v>
      </c>
      <c r="AV6" s="129">
        <v>60268</v>
      </c>
      <c r="AW6" s="129">
        <v>60633</v>
      </c>
      <c r="AX6" s="129">
        <v>60998</v>
      </c>
      <c r="AY6" s="129">
        <v>61363</v>
      </c>
      <c r="AZ6" s="129">
        <v>61729</v>
      </c>
      <c r="BA6" s="129">
        <v>62094</v>
      </c>
      <c r="BD6" s="10">
        <v>1</v>
      </c>
    </row>
    <row r="7" spans="1:56" s="126" customFormat="1" ht="12.75" hidden="1" outlineLevel="1">
      <c r="A7" s="86"/>
      <c r="B7" s="126" t="s">
        <v>2</v>
      </c>
      <c r="C7" s="127"/>
      <c r="D7" s="127"/>
      <c r="E7" s="127"/>
      <c r="F7" s="129">
        <v>45291</v>
      </c>
      <c r="G7" s="129">
        <v>45657</v>
      </c>
      <c r="H7" s="129">
        <v>46022</v>
      </c>
      <c r="I7" s="129">
        <v>46387</v>
      </c>
      <c r="J7" s="129">
        <v>46752</v>
      </c>
      <c r="K7" s="129">
        <v>47118</v>
      </c>
      <c r="L7" s="129">
        <v>47483</v>
      </c>
      <c r="M7" s="129">
        <v>47848</v>
      </c>
      <c r="N7" s="129">
        <v>48213</v>
      </c>
      <c r="O7" s="129">
        <v>48579</v>
      </c>
      <c r="P7" s="129">
        <v>48944</v>
      </c>
      <c r="Q7" s="129">
        <v>49309</v>
      </c>
      <c r="R7" s="129">
        <v>49674</v>
      </c>
      <c r="S7" s="129">
        <v>50040</v>
      </c>
      <c r="T7" s="129">
        <v>50405</v>
      </c>
      <c r="U7" s="129">
        <v>50770</v>
      </c>
      <c r="V7" s="129">
        <v>51135</v>
      </c>
      <c r="W7" s="129">
        <v>51501</v>
      </c>
      <c r="X7" s="129">
        <v>51866</v>
      </c>
      <c r="Y7" s="129">
        <v>52231</v>
      </c>
      <c r="Z7" s="129">
        <v>52596</v>
      </c>
      <c r="AA7" s="129">
        <v>52962</v>
      </c>
      <c r="AB7" s="129">
        <v>53327</v>
      </c>
      <c r="AC7" s="129">
        <v>53692</v>
      </c>
      <c r="AD7" s="129">
        <v>54057</v>
      </c>
      <c r="AE7" s="129">
        <v>54423</v>
      </c>
      <c r="AF7" s="129">
        <v>54788</v>
      </c>
      <c r="AG7" s="129">
        <v>55153</v>
      </c>
      <c r="AH7" s="129">
        <v>55518</v>
      </c>
      <c r="AI7" s="129">
        <v>55884</v>
      </c>
      <c r="AJ7" s="129">
        <v>56249</v>
      </c>
      <c r="AK7" s="129">
        <v>56614</v>
      </c>
      <c r="AL7" s="129">
        <v>56979</v>
      </c>
      <c r="AM7" s="129">
        <v>57345</v>
      </c>
      <c r="AN7" s="129">
        <v>57710</v>
      </c>
      <c r="AO7" s="129">
        <v>58075</v>
      </c>
      <c r="AP7" s="129">
        <v>58440</v>
      </c>
      <c r="AQ7" s="129">
        <v>58806</v>
      </c>
      <c r="AR7" s="129">
        <v>59171</v>
      </c>
      <c r="AS7" s="129">
        <v>59536</v>
      </c>
      <c r="AT7" s="129">
        <v>59901</v>
      </c>
      <c r="AU7" s="129">
        <v>60267</v>
      </c>
      <c r="AV7" s="129">
        <v>60632</v>
      </c>
      <c r="AW7" s="129">
        <v>60997</v>
      </c>
      <c r="AX7" s="129">
        <v>61362</v>
      </c>
      <c r="AY7" s="129">
        <v>61728</v>
      </c>
      <c r="AZ7" s="129">
        <v>62093</v>
      </c>
      <c r="BA7" s="129">
        <v>62458</v>
      </c>
      <c r="BD7" s="10">
        <v>0</v>
      </c>
    </row>
    <row r="8" spans="1:56" s="126" customFormat="1" ht="15" hidden="1" customHeight="1" outlineLevel="1">
      <c r="A8" s="86"/>
      <c r="B8" s="126" t="s">
        <v>49</v>
      </c>
      <c r="C8" s="130"/>
      <c r="D8" s="130"/>
      <c r="E8" s="130"/>
      <c r="F8" s="131">
        <f t="shared" ref="F8:BA8" si="1">+F7-F6+1</f>
        <v>365</v>
      </c>
      <c r="G8" s="131">
        <f t="shared" si="1"/>
        <v>366</v>
      </c>
      <c r="H8" s="131">
        <f t="shared" si="1"/>
        <v>365</v>
      </c>
      <c r="I8" s="131">
        <f t="shared" si="1"/>
        <v>365</v>
      </c>
      <c r="J8" s="131">
        <f t="shared" si="1"/>
        <v>365</v>
      </c>
      <c r="K8" s="131">
        <f t="shared" si="1"/>
        <v>366</v>
      </c>
      <c r="L8" s="131">
        <f t="shared" si="1"/>
        <v>365</v>
      </c>
      <c r="M8" s="131">
        <f t="shared" si="1"/>
        <v>365</v>
      </c>
      <c r="N8" s="131">
        <f t="shared" si="1"/>
        <v>365</v>
      </c>
      <c r="O8" s="131">
        <f t="shared" si="1"/>
        <v>366</v>
      </c>
      <c r="P8" s="131">
        <f t="shared" si="1"/>
        <v>365</v>
      </c>
      <c r="Q8" s="131">
        <f t="shared" si="1"/>
        <v>365</v>
      </c>
      <c r="R8" s="131">
        <f t="shared" si="1"/>
        <v>365</v>
      </c>
      <c r="S8" s="131">
        <f t="shared" si="1"/>
        <v>366</v>
      </c>
      <c r="T8" s="131">
        <f t="shared" si="1"/>
        <v>365</v>
      </c>
      <c r="U8" s="131">
        <f t="shared" si="1"/>
        <v>365</v>
      </c>
      <c r="V8" s="131">
        <f t="shared" si="1"/>
        <v>365</v>
      </c>
      <c r="W8" s="131">
        <f t="shared" si="1"/>
        <v>366</v>
      </c>
      <c r="X8" s="131">
        <f t="shared" si="1"/>
        <v>365</v>
      </c>
      <c r="Y8" s="131">
        <f t="shared" si="1"/>
        <v>365</v>
      </c>
      <c r="Z8" s="131">
        <f t="shared" si="1"/>
        <v>365</v>
      </c>
      <c r="AA8" s="131">
        <f t="shared" si="1"/>
        <v>366</v>
      </c>
      <c r="AB8" s="131">
        <f t="shared" si="1"/>
        <v>365</v>
      </c>
      <c r="AC8" s="131">
        <f t="shared" si="1"/>
        <v>365</v>
      </c>
      <c r="AD8" s="131">
        <f t="shared" si="1"/>
        <v>365</v>
      </c>
      <c r="AE8" s="131">
        <f t="shared" si="1"/>
        <v>366</v>
      </c>
      <c r="AF8" s="131">
        <f t="shared" si="1"/>
        <v>365</v>
      </c>
      <c r="AG8" s="131">
        <f t="shared" si="1"/>
        <v>365</v>
      </c>
      <c r="AH8" s="131">
        <f t="shared" si="1"/>
        <v>365</v>
      </c>
      <c r="AI8" s="131">
        <f t="shared" si="1"/>
        <v>366</v>
      </c>
      <c r="AJ8" s="131">
        <f t="shared" si="1"/>
        <v>365</v>
      </c>
      <c r="AK8" s="131">
        <f t="shared" si="1"/>
        <v>365</v>
      </c>
      <c r="AL8" s="131">
        <f t="shared" si="1"/>
        <v>365</v>
      </c>
      <c r="AM8" s="131">
        <f t="shared" si="1"/>
        <v>366</v>
      </c>
      <c r="AN8" s="131">
        <f t="shared" si="1"/>
        <v>365</v>
      </c>
      <c r="AO8" s="131">
        <f t="shared" si="1"/>
        <v>365</v>
      </c>
      <c r="AP8" s="131">
        <f t="shared" si="1"/>
        <v>365</v>
      </c>
      <c r="AQ8" s="131">
        <f t="shared" si="1"/>
        <v>366</v>
      </c>
      <c r="AR8" s="131">
        <f t="shared" si="1"/>
        <v>365</v>
      </c>
      <c r="AS8" s="131">
        <f t="shared" si="1"/>
        <v>365</v>
      </c>
      <c r="AT8" s="131">
        <f t="shared" si="1"/>
        <v>365</v>
      </c>
      <c r="AU8" s="131">
        <f t="shared" si="1"/>
        <v>366</v>
      </c>
      <c r="AV8" s="131">
        <f t="shared" si="1"/>
        <v>365</v>
      </c>
      <c r="AW8" s="131">
        <f t="shared" si="1"/>
        <v>365</v>
      </c>
      <c r="AX8" s="131">
        <f t="shared" si="1"/>
        <v>365</v>
      </c>
      <c r="AY8" s="131">
        <f t="shared" si="1"/>
        <v>366</v>
      </c>
      <c r="AZ8" s="131">
        <f t="shared" si="1"/>
        <v>365</v>
      </c>
      <c r="BA8" s="131">
        <f t="shared" si="1"/>
        <v>365</v>
      </c>
    </row>
    <row r="9" spans="1:56" s="7" customFormat="1" ht="15" customHeight="1" collapsed="1">
      <c r="A9" s="86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6" s="21" customFormat="1" ht="15" customHeight="1">
      <c r="A10" s="88" t="s">
        <v>3</v>
      </c>
      <c r="B10" s="11" t="s">
        <v>12</v>
      </c>
      <c r="C10" s="20"/>
      <c r="D10" s="20" t="s">
        <v>13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6" s="7" customFormat="1" ht="15" customHeight="1">
      <c r="A11" s="86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</row>
    <row r="12" spans="1:56" s="7" customFormat="1" ht="15" customHeight="1">
      <c r="A12" s="86"/>
      <c r="B12" s="7" t="s">
        <v>1</v>
      </c>
      <c r="C12" s="15"/>
      <c r="D12" s="15"/>
      <c r="E12" s="15"/>
      <c r="F12" s="8"/>
      <c r="G12" s="106">
        <f>Supuestos!$F$8</f>
        <v>45565</v>
      </c>
      <c r="H12" s="16">
        <f t="shared" ref="H12:BA12" si="2">IF(YEAR(H$6)=YEAR($G$12),$G$12,H6)</f>
        <v>45658</v>
      </c>
      <c r="I12" s="16">
        <f t="shared" si="2"/>
        <v>46023</v>
      </c>
      <c r="J12" s="16">
        <f t="shared" si="2"/>
        <v>46388</v>
      </c>
      <c r="K12" s="16">
        <f t="shared" si="2"/>
        <v>46753</v>
      </c>
      <c r="L12" s="16">
        <f t="shared" si="2"/>
        <v>47119</v>
      </c>
      <c r="M12" s="16">
        <f t="shared" si="2"/>
        <v>47484</v>
      </c>
      <c r="N12" s="16">
        <f t="shared" si="2"/>
        <v>47849</v>
      </c>
      <c r="O12" s="16">
        <f t="shared" si="2"/>
        <v>48214</v>
      </c>
      <c r="P12" s="16">
        <f t="shared" si="2"/>
        <v>48580</v>
      </c>
      <c r="Q12" s="16">
        <f t="shared" si="2"/>
        <v>48945</v>
      </c>
      <c r="R12" s="16">
        <f t="shared" si="2"/>
        <v>49310</v>
      </c>
      <c r="S12" s="16">
        <f t="shared" si="2"/>
        <v>49675</v>
      </c>
      <c r="T12" s="16">
        <f t="shared" si="2"/>
        <v>50041</v>
      </c>
      <c r="U12" s="16">
        <f t="shared" si="2"/>
        <v>50406</v>
      </c>
      <c r="V12" s="16">
        <f t="shared" si="2"/>
        <v>50771</v>
      </c>
      <c r="W12" s="16">
        <f t="shared" si="2"/>
        <v>51136</v>
      </c>
      <c r="X12" s="16">
        <f t="shared" si="2"/>
        <v>51502</v>
      </c>
      <c r="Y12" s="16">
        <f t="shared" si="2"/>
        <v>51867</v>
      </c>
      <c r="Z12" s="16">
        <f t="shared" si="2"/>
        <v>52232</v>
      </c>
      <c r="AA12" s="16">
        <f t="shared" si="2"/>
        <v>52597</v>
      </c>
      <c r="AB12" s="16">
        <f t="shared" si="2"/>
        <v>52963</v>
      </c>
      <c r="AC12" s="16">
        <f t="shared" si="2"/>
        <v>53328</v>
      </c>
      <c r="AD12" s="16">
        <f t="shared" si="2"/>
        <v>53693</v>
      </c>
      <c r="AE12" s="16">
        <f t="shared" si="2"/>
        <v>54058</v>
      </c>
      <c r="AF12" s="16">
        <f t="shared" si="2"/>
        <v>54424</v>
      </c>
      <c r="AG12" s="16">
        <f t="shared" si="2"/>
        <v>54789</v>
      </c>
      <c r="AH12" s="16">
        <f t="shared" si="2"/>
        <v>55154</v>
      </c>
      <c r="AI12" s="16">
        <f t="shared" si="2"/>
        <v>55519</v>
      </c>
      <c r="AJ12" s="16">
        <f t="shared" si="2"/>
        <v>55885</v>
      </c>
      <c r="AK12" s="16">
        <f t="shared" si="2"/>
        <v>56250</v>
      </c>
      <c r="AL12" s="16">
        <f t="shared" si="2"/>
        <v>56615</v>
      </c>
      <c r="AM12" s="16">
        <f t="shared" si="2"/>
        <v>56980</v>
      </c>
      <c r="AN12" s="16">
        <f t="shared" si="2"/>
        <v>57346</v>
      </c>
      <c r="AO12" s="16">
        <f t="shared" si="2"/>
        <v>57711</v>
      </c>
      <c r="AP12" s="16">
        <f t="shared" si="2"/>
        <v>58076</v>
      </c>
      <c r="AQ12" s="16">
        <f t="shared" si="2"/>
        <v>58441</v>
      </c>
      <c r="AR12" s="16">
        <f t="shared" si="2"/>
        <v>58807</v>
      </c>
      <c r="AS12" s="16">
        <f t="shared" si="2"/>
        <v>59172</v>
      </c>
      <c r="AT12" s="16">
        <f t="shared" si="2"/>
        <v>59537</v>
      </c>
      <c r="AU12" s="16">
        <f t="shared" si="2"/>
        <v>59902</v>
      </c>
      <c r="AV12" s="16">
        <f t="shared" si="2"/>
        <v>60268</v>
      </c>
      <c r="AW12" s="16">
        <f t="shared" si="2"/>
        <v>60633</v>
      </c>
      <c r="AX12" s="16">
        <f t="shared" si="2"/>
        <v>60998</v>
      </c>
      <c r="AY12" s="16">
        <f t="shared" si="2"/>
        <v>61363</v>
      </c>
      <c r="AZ12" s="16">
        <f t="shared" si="2"/>
        <v>61729</v>
      </c>
      <c r="BA12" s="16">
        <f t="shared" si="2"/>
        <v>62094</v>
      </c>
    </row>
    <row r="13" spans="1:56" s="7" customFormat="1" ht="15" customHeight="1">
      <c r="A13" s="86"/>
      <c r="B13" s="7" t="s">
        <v>2</v>
      </c>
      <c r="C13" s="15"/>
      <c r="D13" s="15"/>
      <c r="E13" s="15"/>
      <c r="F13" s="8"/>
      <c r="G13" s="16">
        <f>G7</f>
        <v>45657</v>
      </c>
      <c r="H13" s="16">
        <f t="shared" ref="H13:BA13" si="3">H7</f>
        <v>46022</v>
      </c>
      <c r="I13" s="16">
        <f t="shared" si="3"/>
        <v>46387</v>
      </c>
      <c r="J13" s="16">
        <f t="shared" si="3"/>
        <v>46752</v>
      </c>
      <c r="K13" s="16">
        <f t="shared" si="3"/>
        <v>47118</v>
      </c>
      <c r="L13" s="16">
        <f t="shared" si="3"/>
        <v>47483</v>
      </c>
      <c r="M13" s="16">
        <f t="shared" si="3"/>
        <v>47848</v>
      </c>
      <c r="N13" s="16">
        <f t="shared" si="3"/>
        <v>48213</v>
      </c>
      <c r="O13" s="16">
        <f t="shared" si="3"/>
        <v>48579</v>
      </c>
      <c r="P13" s="16">
        <f t="shared" si="3"/>
        <v>48944</v>
      </c>
      <c r="Q13" s="16">
        <f t="shared" si="3"/>
        <v>49309</v>
      </c>
      <c r="R13" s="16">
        <f t="shared" si="3"/>
        <v>49674</v>
      </c>
      <c r="S13" s="16">
        <f t="shared" si="3"/>
        <v>50040</v>
      </c>
      <c r="T13" s="16">
        <f t="shared" si="3"/>
        <v>50405</v>
      </c>
      <c r="U13" s="16">
        <f t="shared" si="3"/>
        <v>50770</v>
      </c>
      <c r="V13" s="16">
        <f t="shared" si="3"/>
        <v>51135</v>
      </c>
      <c r="W13" s="16">
        <f t="shared" si="3"/>
        <v>51501</v>
      </c>
      <c r="X13" s="16">
        <f t="shared" si="3"/>
        <v>51866</v>
      </c>
      <c r="Y13" s="16">
        <f t="shared" si="3"/>
        <v>52231</v>
      </c>
      <c r="Z13" s="16">
        <f t="shared" si="3"/>
        <v>52596</v>
      </c>
      <c r="AA13" s="16">
        <f t="shared" si="3"/>
        <v>52962</v>
      </c>
      <c r="AB13" s="16">
        <f t="shared" si="3"/>
        <v>53327</v>
      </c>
      <c r="AC13" s="16">
        <f t="shared" si="3"/>
        <v>53692</v>
      </c>
      <c r="AD13" s="16">
        <f t="shared" si="3"/>
        <v>54057</v>
      </c>
      <c r="AE13" s="16">
        <f t="shared" si="3"/>
        <v>54423</v>
      </c>
      <c r="AF13" s="16">
        <f t="shared" si="3"/>
        <v>54788</v>
      </c>
      <c r="AG13" s="16">
        <f t="shared" si="3"/>
        <v>55153</v>
      </c>
      <c r="AH13" s="16">
        <f t="shared" si="3"/>
        <v>55518</v>
      </c>
      <c r="AI13" s="16">
        <f t="shared" si="3"/>
        <v>55884</v>
      </c>
      <c r="AJ13" s="16">
        <f t="shared" si="3"/>
        <v>56249</v>
      </c>
      <c r="AK13" s="16">
        <f t="shared" si="3"/>
        <v>56614</v>
      </c>
      <c r="AL13" s="16">
        <f t="shared" si="3"/>
        <v>56979</v>
      </c>
      <c r="AM13" s="16">
        <f t="shared" si="3"/>
        <v>57345</v>
      </c>
      <c r="AN13" s="16">
        <f t="shared" si="3"/>
        <v>57710</v>
      </c>
      <c r="AO13" s="16">
        <f t="shared" si="3"/>
        <v>58075</v>
      </c>
      <c r="AP13" s="16">
        <f t="shared" si="3"/>
        <v>58440</v>
      </c>
      <c r="AQ13" s="16">
        <f t="shared" si="3"/>
        <v>58806</v>
      </c>
      <c r="AR13" s="16">
        <f t="shared" si="3"/>
        <v>59171</v>
      </c>
      <c r="AS13" s="16">
        <f t="shared" si="3"/>
        <v>59536</v>
      </c>
      <c r="AT13" s="16">
        <f t="shared" si="3"/>
        <v>59901</v>
      </c>
      <c r="AU13" s="16">
        <f t="shared" si="3"/>
        <v>60267</v>
      </c>
      <c r="AV13" s="16">
        <f t="shared" si="3"/>
        <v>60632</v>
      </c>
      <c r="AW13" s="16">
        <f t="shared" si="3"/>
        <v>60997</v>
      </c>
      <c r="AX13" s="16">
        <f t="shared" si="3"/>
        <v>61362</v>
      </c>
      <c r="AY13" s="16">
        <f t="shared" si="3"/>
        <v>61728</v>
      </c>
      <c r="AZ13" s="16">
        <f t="shared" si="3"/>
        <v>62093</v>
      </c>
      <c r="BA13" s="16">
        <f t="shared" si="3"/>
        <v>62458</v>
      </c>
    </row>
    <row r="14" spans="1:56" s="7" customFormat="1" ht="15" customHeight="1">
      <c r="A14" s="86"/>
      <c r="B14" s="7" t="s">
        <v>50</v>
      </c>
      <c r="C14" s="8"/>
      <c r="D14" s="8"/>
      <c r="E14" s="8"/>
      <c r="F14" s="8"/>
      <c r="G14" s="14">
        <f t="shared" ref="G14:BA14" si="4">MAX(G13-G12+1,0)</f>
        <v>93</v>
      </c>
      <c r="H14" s="14">
        <f t="shared" si="4"/>
        <v>365</v>
      </c>
      <c r="I14" s="14">
        <f t="shared" si="4"/>
        <v>365</v>
      </c>
      <c r="J14" s="14">
        <f t="shared" si="4"/>
        <v>365</v>
      </c>
      <c r="K14" s="14">
        <f t="shared" si="4"/>
        <v>366</v>
      </c>
      <c r="L14" s="14">
        <f t="shared" si="4"/>
        <v>365</v>
      </c>
      <c r="M14" s="14">
        <f t="shared" si="4"/>
        <v>365</v>
      </c>
      <c r="N14" s="14">
        <f t="shared" si="4"/>
        <v>365</v>
      </c>
      <c r="O14" s="14">
        <f t="shared" si="4"/>
        <v>366</v>
      </c>
      <c r="P14" s="14">
        <f t="shared" si="4"/>
        <v>365</v>
      </c>
      <c r="Q14" s="14">
        <f t="shared" si="4"/>
        <v>365</v>
      </c>
      <c r="R14" s="14">
        <f t="shared" si="4"/>
        <v>365</v>
      </c>
      <c r="S14" s="14">
        <f t="shared" si="4"/>
        <v>366</v>
      </c>
      <c r="T14" s="14">
        <f t="shared" si="4"/>
        <v>365</v>
      </c>
      <c r="U14" s="14">
        <f t="shared" si="4"/>
        <v>365</v>
      </c>
      <c r="V14" s="14">
        <f t="shared" si="4"/>
        <v>365</v>
      </c>
      <c r="W14" s="14">
        <f t="shared" si="4"/>
        <v>366</v>
      </c>
      <c r="X14" s="14">
        <f t="shared" si="4"/>
        <v>365</v>
      </c>
      <c r="Y14" s="14">
        <f t="shared" si="4"/>
        <v>365</v>
      </c>
      <c r="Z14" s="14">
        <f t="shared" si="4"/>
        <v>365</v>
      </c>
      <c r="AA14" s="14">
        <f t="shared" si="4"/>
        <v>366</v>
      </c>
      <c r="AB14" s="14">
        <f t="shared" si="4"/>
        <v>365</v>
      </c>
      <c r="AC14" s="14">
        <f t="shared" si="4"/>
        <v>365</v>
      </c>
      <c r="AD14" s="14">
        <f t="shared" si="4"/>
        <v>365</v>
      </c>
      <c r="AE14" s="14">
        <f t="shared" si="4"/>
        <v>366</v>
      </c>
      <c r="AF14" s="14">
        <f t="shared" si="4"/>
        <v>365</v>
      </c>
      <c r="AG14" s="14">
        <f t="shared" si="4"/>
        <v>365</v>
      </c>
      <c r="AH14" s="14">
        <f t="shared" si="4"/>
        <v>365</v>
      </c>
      <c r="AI14" s="14">
        <f t="shared" si="4"/>
        <v>366</v>
      </c>
      <c r="AJ14" s="14">
        <f t="shared" si="4"/>
        <v>365</v>
      </c>
      <c r="AK14" s="14">
        <f t="shared" si="4"/>
        <v>365</v>
      </c>
      <c r="AL14" s="14">
        <f t="shared" si="4"/>
        <v>365</v>
      </c>
      <c r="AM14" s="14">
        <f t="shared" si="4"/>
        <v>366</v>
      </c>
      <c r="AN14" s="14">
        <f t="shared" si="4"/>
        <v>365</v>
      </c>
      <c r="AO14" s="14">
        <f t="shared" si="4"/>
        <v>365</v>
      </c>
      <c r="AP14" s="14">
        <f t="shared" si="4"/>
        <v>365</v>
      </c>
      <c r="AQ14" s="14">
        <f t="shared" si="4"/>
        <v>366</v>
      </c>
      <c r="AR14" s="14">
        <f t="shared" si="4"/>
        <v>365</v>
      </c>
      <c r="AS14" s="14">
        <f t="shared" si="4"/>
        <v>365</v>
      </c>
      <c r="AT14" s="14">
        <f t="shared" si="4"/>
        <v>365</v>
      </c>
      <c r="AU14" s="14">
        <f t="shared" si="4"/>
        <v>366</v>
      </c>
      <c r="AV14" s="14">
        <f t="shared" si="4"/>
        <v>365</v>
      </c>
      <c r="AW14" s="14">
        <f t="shared" si="4"/>
        <v>365</v>
      </c>
      <c r="AX14" s="14">
        <f t="shared" si="4"/>
        <v>365</v>
      </c>
      <c r="AY14" s="14">
        <f t="shared" si="4"/>
        <v>366</v>
      </c>
      <c r="AZ14" s="14">
        <f t="shared" si="4"/>
        <v>365</v>
      </c>
      <c r="BA14" s="14">
        <f t="shared" si="4"/>
        <v>365</v>
      </c>
    </row>
    <row r="15" spans="1:56" s="7" customFormat="1" ht="15" customHeight="1">
      <c r="A15" s="86"/>
      <c r="B15" s="7" t="s">
        <v>6</v>
      </c>
      <c r="C15" s="8"/>
      <c r="D15" s="8"/>
      <c r="E15" s="8"/>
      <c r="F15" s="8"/>
      <c r="G15" s="18">
        <f>G21</f>
        <v>0.25409836065573771</v>
      </c>
      <c r="H15" s="18">
        <f t="shared" ref="H15:BA15" si="5">+H21+G15</f>
        <v>1.2540983606557377</v>
      </c>
      <c r="I15" s="18">
        <f t="shared" si="5"/>
        <v>2.2540983606557377</v>
      </c>
      <c r="J15" s="18">
        <f t="shared" si="5"/>
        <v>3.2540983606557377</v>
      </c>
      <c r="K15" s="18">
        <f t="shared" si="5"/>
        <v>4.2540983606557372</v>
      </c>
      <c r="L15" s="18">
        <f t="shared" si="5"/>
        <v>5.2540983606557372</v>
      </c>
      <c r="M15" s="18">
        <f t="shared" si="5"/>
        <v>6.2540983606557372</v>
      </c>
      <c r="N15" s="18">
        <f t="shared" si="5"/>
        <v>7.2540983606557372</v>
      </c>
      <c r="O15" s="18">
        <f t="shared" si="5"/>
        <v>8.2540983606557372</v>
      </c>
      <c r="P15" s="18">
        <f t="shared" si="5"/>
        <v>9.2540983606557372</v>
      </c>
      <c r="Q15" s="18">
        <f t="shared" si="5"/>
        <v>10.254098360655737</v>
      </c>
      <c r="R15" s="18">
        <f t="shared" si="5"/>
        <v>11.254098360655737</v>
      </c>
      <c r="S15" s="18">
        <f t="shared" si="5"/>
        <v>12.254098360655737</v>
      </c>
      <c r="T15" s="18">
        <f t="shared" si="5"/>
        <v>13.254098360655737</v>
      </c>
      <c r="U15" s="18">
        <f t="shared" si="5"/>
        <v>14.254098360655737</v>
      </c>
      <c r="V15" s="18">
        <f t="shared" si="5"/>
        <v>15.254098360655737</v>
      </c>
      <c r="W15" s="18">
        <f t="shared" si="5"/>
        <v>16.254098360655739</v>
      </c>
      <c r="X15" s="18">
        <f t="shared" si="5"/>
        <v>17.254098360655739</v>
      </c>
      <c r="Y15" s="18">
        <f t="shared" si="5"/>
        <v>18.254098360655739</v>
      </c>
      <c r="Z15" s="18">
        <f t="shared" si="5"/>
        <v>19.254098360655739</v>
      </c>
      <c r="AA15" s="18">
        <f t="shared" si="5"/>
        <v>20.254098360655739</v>
      </c>
      <c r="AB15" s="18">
        <f t="shared" si="5"/>
        <v>21.254098360655739</v>
      </c>
      <c r="AC15" s="18">
        <f t="shared" si="5"/>
        <v>22.254098360655739</v>
      </c>
      <c r="AD15" s="18">
        <f t="shared" si="5"/>
        <v>23.254098360655739</v>
      </c>
      <c r="AE15" s="18">
        <f t="shared" si="5"/>
        <v>24.254098360655739</v>
      </c>
      <c r="AF15" s="18">
        <f t="shared" si="5"/>
        <v>25.254098360655739</v>
      </c>
      <c r="AG15" s="18">
        <f t="shared" si="5"/>
        <v>26.254098360655739</v>
      </c>
      <c r="AH15" s="18">
        <f t="shared" si="5"/>
        <v>27.254098360655739</v>
      </c>
      <c r="AI15" s="18">
        <f t="shared" si="5"/>
        <v>28.254098360655739</v>
      </c>
      <c r="AJ15" s="18">
        <f t="shared" si="5"/>
        <v>29.254098360655739</v>
      </c>
      <c r="AK15" s="18">
        <f t="shared" si="5"/>
        <v>30.254098360655739</v>
      </c>
      <c r="AL15" s="18">
        <f t="shared" si="5"/>
        <v>31.254098360655739</v>
      </c>
      <c r="AM15" s="18">
        <f t="shared" si="5"/>
        <v>32.254098360655739</v>
      </c>
      <c r="AN15" s="18">
        <f t="shared" si="5"/>
        <v>33.254098360655739</v>
      </c>
      <c r="AO15" s="18">
        <f t="shared" si="5"/>
        <v>34.254098360655739</v>
      </c>
      <c r="AP15" s="18">
        <f t="shared" si="5"/>
        <v>35.254098360655739</v>
      </c>
      <c r="AQ15" s="18">
        <f t="shared" si="5"/>
        <v>36.254098360655739</v>
      </c>
      <c r="AR15" s="18">
        <f t="shared" si="5"/>
        <v>37.254098360655739</v>
      </c>
      <c r="AS15" s="18">
        <f t="shared" si="5"/>
        <v>38.254098360655739</v>
      </c>
      <c r="AT15" s="18">
        <f t="shared" si="5"/>
        <v>39.254098360655739</v>
      </c>
      <c r="AU15" s="18">
        <f t="shared" si="5"/>
        <v>40.254098360655739</v>
      </c>
      <c r="AV15" s="18">
        <f t="shared" si="5"/>
        <v>41.254098360655739</v>
      </c>
      <c r="AW15" s="18">
        <f t="shared" si="5"/>
        <v>42.254098360655739</v>
      </c>
      <c r="AX15" s="18">
        <f t="shared" si="5"/>
        <v>43.254098360655739</v>
      </c>
      <c r="AY15" s="18">
        <f t="shared" si="5"/>
        <v>44.254098360655739</v>
      </c>
      <c r="AZ15" s="18">
        <f t="shared" si="5"/>
        <v>45.254098360655739</v>
      </c>
      <c r="BA15" s="18">
        <f t="shared" si="5"/>
        <v>46.254098360655739</v>
      </c>
    </row>
    <row r="16" spans="1:56" s="7" customFormat="1" ht="15" customHeight="1">
      <c r="A16" s="86"/>
      <c r="B16" s="7" t="s">
        <v>7</v>
      </c>
      <c r="C16" s="8"/>
      <c r="D16" s="8"/>
      <c r="E16" s="8"/>
      <c r="F16" s="8"/>
      <c r="G16" s="107">
        <f>IF(Supuestos!$F$9=1,0.5,0)</f>
        <v>0.5</v>
      </c>
      <c r="H16" s="18">
        <f t="shared" ref="H16:BA16" si="6">+$G$16</f>
        <v>0.5</v>
      </c>
      <c r="I16" s="18">
        <f t="shared" si="6"/>
        <v>0.5</v>
      </c>
      <c r="J16" s="18">
        <f t="shared" si="6"/>
        <v>0.5</v>
      </c>
      <c r="K16" s="18">
        <f t="shared" si="6"/>
        <v>0.5</v>
      </c>
      <c r="L16" s="18">
        <f t="shared" si="6"/>
        <v>0.5</v>
      </c>
      <c r="M16" s="18">
        <f t="shared" si="6"/>
        <v>0.5</v>
      </c>
      <c r="N16" s="18">
        <f t="shared" si="6"/>
        <v>0.5</v>
      </c>
      <c r="O16" s="18">
        <f t="shared" si="6"/>
        <v>0.5</v>
      </c>
      <c r="P16" s="18">
        <f t="shared" si="6"/>
        <v>0.5</v>
      </c>
      <c r="Q16" s="18">
        <f t="shared" si="6"/>
        <v>0.5</v>
      </c>
      <c r="R16" s="18">
        <f t="shared" si="6"/>
        <v>0.5</v>
      </c>
      <c r="S16" s="18">
        <f t="shared" si="6"/>
        <v>0.5</v>
      </c>
      <c r="T16" s="18">
        <f t="shared" si="6"/>
        <v>0.5</v>
      </c>
      <c r="U16" s="18">
        <f t="shared" si="6"/>
        <v>0.5</v>
      </c>
      <c r="V16" s="18">
        <f t="shared" si="6"/>
        <v>0.5</v>
      </c>
      <c r="W16" s="18">
        <f t="shared" si="6"/>
        <v>0.5</v>
      </c>
      <c r="X16" s="18">
        <f t="shared" si="6"/>
        <v>0.5</v>
      </c>
      <c r="Y16" s="18">
        <f t="shared" si="6"/>
        <v>0.5</v>
      </c>
      <c r="Z16" s="18">
        <f t="shared" si="6"/>
        <v>0.5</v>
      </c>
      <c r="AA16" s="18">
        <f t="shared" si="6"/>
        <v>0.5</v>
      </c>
      <c r="AB16" s="18">
        <f t="shared" si="6"/>
        <v>0.5</v>
      </c>
      <c r="AC16" s="18">
        <f t="shared" si="6"/>
        <v>0.5</v>
      </c>
      <c r="AD16" s="18">
        <f t="shared" si="6"/>
        <v>0.5</v>
      </c>
      <c r="AE16" s="18">
        <f t="shared" si="6"/>
        <v>0.5</v>
      </c>
      <c r="AF16" s="18">
        <f t="shared" si="6"/>
        <v>0.5</v>
      </c>
      <c r="AG16" s="18">
        <f t="shared" si="6"/>
        <v>0.5</v>
      </c>
      <c r="AH16" s="18">
        <f t="shared" si="6"/>
        <v>0.5</v>
      </c>
      <c r="AI16" s="18">
        <f t="shared" si="6"/>
        <v>0.5</v>
      </c>
      <c r="AJ16" s="18">
        <f t="shared" si="6"/>
        <v>0.5</v>
      </c>
      <c r="AK16" s="18">
        <f t="shared" si="6"/>
        <v>0.5</v>
      </c>
      <c r="AL16" s="18">
        <f t="shared" si="6"/>
        <v>0.5</v>
      </c>
      <c r="AM16" s="18">
        <f t="shared" si="6"/>
        <v>0.5</v>
      </c>
      <c r="AN16" s="18">
        <f t="shared" si="6"/>
        <v>0.5</v>
      </c>
      <c r="AO16" s="18">
        <f t="shared" si="6"/>
        <v>0.5</v>
      </c>
      <c r="AP16" s="18">
        <f t="shared" si="6"/>
        <v>0.5</v>
      </c>
      <c r="AQ16" s="18">
        <f t="shared" si="6"/>
        <v>0.5</v>
      </c>
      <c r="AR16" s="18">
        <f t="shared" si="6"/>
        <v>0.5</v>
      </c>
      <c r="AS16" s="18">
        <f t="shared" si="6"/>
        <v>0.5</v>
      </c>
      <c r="AT16" s="18">
        <f t="shared" si="6"/>
        <v>0.5</v>
      </c>
      <c r="AU16" s="18">
        <f t="shared" si="6"/>
        <v>0.5</v>
      </c>
      <c r="AV16" s="18">
        <f t="shared" si="6"/>
        <v>0.5</v>
      </c>
      <c r="AW16" s="18">
        <f t="shared" si="6"/>
        <v>0.5</v>
      </c>
      <c r="AX16" s="18">
        <f t="shared" si="6"/>
        <v>0.5</v>
      </c>
      <c r="AY16" s="18">
        <f t="shared" si="6"/>
        <v>0.5</v>
      </c>
      <c r="AZ16" s="18">
        <f t="shared" si="6"/>
        <v>0.5</v>
      </c>
      <c r="BA16" s="18">
        <f t="shared" si="6"/>
        <v>0.5</v>
      </c>
    </row>
    <row r="17" spans="1:53" s="7" customFormat="1" ht="15" customHeight="1">
      <c r="A17" s="86"/>
      <c r="B17" s="7" t="s">
        <v>8</v>
      </c>
      <c r="C17" s="8"/>
      <c r="D17" s="8"/>
      <c r="E17" s="8"/>
      <c r="F17" s="8"/>
      <c r="G17" s="18">
        <f t="shared" ref="G17:BA17" si="7">+G15-G16*G21</f>
        <v>0.12704918032786885</v>
      </c>
      <c r="H17" s="17">
        <f t="shared" si="7"/>
        <v>0.75409836065573765</v>
      </c>
      <c r="I17" s="17">
        <f t="shared" si="7"/>
        <v>1.7540983606557377</v>
      </c>
      <c r="J17" s="17">
        <f t="shared" si="7"/>
        <v>2.7540983606557377</v>
      </c>
      <c r="K17" s="17">
        <f t="shared" si="7"/>
        <v>3.7540983606557372</v>
      </c>
      <c r="L17" s="17">
        <f t="shared" si="7"/>
        <v>4.7540983606557372</v>
      </c>
      <c r="M17" s="17">
        <f t="shared" si="7"/>
        <v>5.7540983606557372</v>
      </c>
      <c r="N17" s="17">
        <f t="shared" si="7"/>
        <v>6.7540983606557372</v>
      </c>
      <c r="O17" s="17">
        <f t="shared" si="7"/>
        <v>7.7540983606557372</v>
      </c>
      <c r="P17" s="17">
        <f t="shared" si="7"/>
        <v>8.7540983606557372</v>
      </c>
      <c r="Q17" s="17">
        <f t="shared" si="7"/>
        <v>9.7540983606557372</v>
      </c>
      <c r="R17" s="17">
        <f t="shared" si="7"/>
        <v>10.754098360655737</v>
      </c>
      <c r="S17" s="17">
        <f t="shared" si="7"/>
        <v>11.754098360655737</v>
      </c>
      <c r="T17" s="17">
        <f t="shared" si="7"/>
        <v>12.754098360655737</v>
      </c>
      <c r="U17" s="17">
        <f t="shared" si="7"/>
        <v>13.754098360655737</v>
      </c>
      <c r="V17" s="17">
        <f t="shared" si="7"/>
        <v>14.754098360655737</v>
      </c>
      <c r="W17" s="17">
        <f t="shared" si="7"/>
        <v>15.754098360655739</v>
      </c>
      <c r="X17" s="17">
        <f t="shared" si="7"/>
        <v>16.754098360655739</v>
      </c>
      <c r="Y17" s="17">
        <f t="shared" si="7"/>
        <v>17.754098360655739</v>
      </c>
      <c r="Z17" s="17">
        <f t="shared" si="7"/>
        <v>18.754098360655739</v>
      </c>
      <c r="AA17" s="17">
        <f t="shared" si="7"/>
        <v>19.754098360655739</v>
      </c>
      <c r="AB17" s="17">
        <f t="shared" si="7"/>
        <v>20.754098360655739</v>
      </c>
      <c r="AC17" s="17">
        <f t="shared" si="7"/>
        <v>21.754098360655739</v>
      </c>
      <c r="AD17" s="17">
        <f t="shared" si="7"/>
        <v>22.754098360655739</v>
      </c>
      <c r="AE17" s="17">
        <f t="shared" si="7"/>
        <v>23.754098360655739</v>
      </c>
      <c r="AF17" s="17">
        <f t="shared" si="7"/>
        <v>24.754098360655739</v>
      </c>
      <c r="AG17" s="17">
        <f t="shared" si="7"/>
        <v>25.754098360655739</v>
      </c>
      <c r="AH17" s="17">
        <f t="shared" si="7"/>
        <v>26.754098360655739</v>
      </c>
      <c r="AI17" s="17">
        <f t="shared" si="7"/>
        <v>27.754098360655739</v>
      </c>
      <c r="AJ17" s="17">
        <f t="shared" si="7"/>
        <v>28.754098360655739</v>
      </c>
      <c r="AK17" s="17">
        <f t="shared" si="7"/>
        <v>29.754098360655739</v>
      </c>
      <c r="AL17" s="17">
        <f t="shared" si="7"/>
        <v>30.754098360655739</v>
      </c>
      <c r="AM17" s="17">
        <f t="shared" si="7"/>
        <v>31.754098360655739</v>
      </c>
      <c r="AN17" s="17">
        <f t="shared" si="7"/>
        <v>32.754098360655739</v>
      </c>
      <c r="AO17" s="17">
        <f t="shared" si="7"/>
        <v>33.754098360655739</v>
      </c>
      <c r="AP17" s="17">
        <f t="shared" si="7"/>
        <v>34.754098360655739</v>
      </c>
      <c r="AQ17" s="17">
        <f t="shared" si="7"/>
        <v>35.754098360655739</v>
      </c>
      <c r="AR17" s="17">
        <f t="shared" si="7"/>
        <v>36.754098360655739</v>
      </c>
      <c r="AS17" s="17">
        <f t="shared" si="7"/>
        <v>37.754098360655739</v>
      </c>
      <c r="AT17" s="17">
        <f t="shared" si="7"/>
        <v>38.754098360655739</v>
      </c>
      <c r="AU17" s="17">
        <f t="shared" si="7"/>
        <v>39.754098360655739</v>
      </c>
      <c r="AV17" s="17">
        <f t="shared" si="7"/>
        <v>40.754098360655739</v>
      </c>
      <c r="AW17" s="17">
        <f t="shared" si="7"/>
        <v>41.754098360655739</v>
      </c>
      <c r="AX17" s="17">
        <f t="shared" si="7"/>
        <v>42.754098360655739</v>
      </c>
      <c r="AY17" s="17">
        <f t="shared" si="7"/>
        <v>43.754098360655739</v>
      </c>
      <c r="AZ17" s="17">
        <f t="shared" si="7"/>
        <v>44.754098360655739</v>
      </c>
      <c r="BA17" s="17">
        <f t="shared" si="7"/>
        <v>45.754098360655739</v>
      </c>
    </row>
    <row r="18" spans="1:53" s="7" customFormat="1" ht="15" customHeight="1">
      <c r="A18" s="86"/>
      <c r="B18" s="7" t="s">
        <v>9</v>
      </c>
      <c r="C18" s="8"/>
      <c r="D18" s="8"/>
      <c r="E18" s="8"/>
      <c r="F18" s="8"/>
      <c r="G18" s="108">
        <f>Supuestos!$F$10</f>
        <v>0.12</v>
      </c>
      <c r="H18" s="19">
        <f t="shared" ref="H18:BA18" si="8">+$G$18</f>
        <v>0.12</v>
      </c>
      <c r="I18" s="19">
        <f t="shared" si="8"/>
        <v>0.12</v>
      </c>
      <c r="J18" s="19">
        <f t="shared" si="8"/>
        <v>0.12</v>
      </c>
      <c r="K18" s="19">
        <f t="shared" si="8"/>
        <v>0.12</v>
      </c>
      <c r="L18" s="19">
        <f t="shared" si="8"/>
        <v>0.12</v>
      </c>
      <c r="M18" s="19">
        <f t="shared" si="8"/>
        <v>0.12</v>
      </c>
      <c r="N18" s="19">
        <f t="shared" si="8"/>
        <v>0.12</v>
      </c>
      <c r="O18" s="19">
        <f t="shared" si="8"/>
        <v>0.12</v>
      </c>
      <c r="P18" s="19">
        <f t="shared" si="8"/>
        <v>0.12</v>
      </c>
      <c r="Q18" s="19">
        <f t="shared" si="8"/>
        <v>0.12</v>
      </c>
      <c r="R18" s="19">
        <f t="shared" si="8"/>
        <v>0.12</v>
      </c>
      <c r="S18" s="19">
        <f t="shared" si="8"/>
        <v>0.12</v>
      </c>
      <c r="T18" s="19">
        <f t="shared" si="8"/>
        <v>0.12</v>
      </c>
      <c r="U18" s="19">
        <f t="shared" si="8"/>
        <v>0.12</v>
      </c>
      <c r="V18" s="19">
        <f t="shared" si="8"/>
        <v>0.12</v>
      </c>
      <c r="W18" s="19">
        <f t="shared" si="8"/>
        <v>0.12</v>
      </c>
      <c r="X18" s="19">
        <f t="shared" si="8"/>
        <v>0.12</v>
      </c>
      <c r="Y18" s="19">
        <f t="shared" si="8"/>
        <v>0.12</v>
      </c>
      <c r="Z18" s="19">
        <f t="shared" si="8"/>
        <v>0.12</v>
      </c>
      <c r="AA18" s="19">
        <f t="shared" si="8"/>
        <v>0.12</v>
      </c>
      <c r="AB18" s="19">
        <f t="shared" si="8"/>
        <v>0.12</v>
      </c>
      <c r="AC18" s="19">
        <f t="shared" si="8"/>
        <v>0.12</v>
      </c>
      <c r="AD18" s="19">
        <f t="shared" si="8"/>
        <v>0.12</v>
      </c>
      <c r="AE18" s="19">
        <f t="shared" si="8"/>
        <v>0.12</v>
      </c>
      <c r="AF18" s="19">
        <f t="shared" si="8"/>
        <v>0.12</v>
      </c>
      <c r="AG18" s="19">
        <f t="shared" si="8"/>
        <v>0.12</v>
      </c>
      <c r="AH18" s="19">
        <f t="shared" si="8"/>
        <v>0.12</v>
      </c>
      <c r="AI18" s="19">
        <f t="shared" si="8"/>
        <v>0.12</v>
      </c>
      <c r="AJ18" s="19">
        <f t="shared" si="8"/>
        <v>0.12</v>
      </c>
      <c r="AK18" s="19">
        <f t="shared" si="8"/>
        <v>0.12</v>
      </c>
      <c r="AL18" s="19">
        <f t="shared" si="8"/>
        <v>0.12</v>
      </c>
      <c r="AM18" s="19">
        <f t="shared" si="8"/>
        <v>0.12</v>
      </c>
      <c r="AN18" s="19">
        <f t="shared" si="8"/>
        <v>0.12</v>
      </c>
      <c r="AO18" s="19">
        <f t="shared" si="8"/>
        <v>0.12</v>
      </c>
      <c r="AP18" s="19">
        <f t="shared" si="8"/>
        <v>0.12</v>
      </c>
      <c r="AQ18" s="19">
        <f t="shared" si="8"/>
        <v>0.12</v>
      </c>
      <c r="AR18" s="19">
        <f t="shared" si="8"/>
        <v>0.12</v>
      </c>
      <c r="AS18" s="19">
        <f t="shared" si="8"/>
        <v>0.12</v>
      </c>
      <c r="AT18" s="19">
        <f t="shared" si="8"/>
        <v>0.12</v>
      </c>
      <c r="AU18" s="19">
        <f t="shared" si="8"/>
        <v>0.12</v>
      </c>
      <c r="AV18" s="19">
        <f t="shared" si="8"/>
        <v>0.12</v>
      </c>
      <c r="AW18" s="19">
        <f t="shared" si="8"/>
        <v>0.12</v>
      </c>
      <c r="AX18" s="19">
        <f t="shared" si="8"/>
        <v>0.12</v>
      </c>
      <c r="AY18" s="19">
        <f t="shared" si="8"/>
        <v>0.12</v>
      </c>
      <c r="AZ18" s="19">
        <f t="shared" si="8"/>
        <v>0.12</v>
      </c>
      <c r="BA18" s="19">
        <f t="shared" si="8"/>
        <v>0.12</v>
      </c>
    </row>
    <row r="19" spans="1:53" s="7" customFormat="1" ht="15" customHeight="1">
      <c r="A19" s="86"/>
      <c r="C19" s="8"/>
      <c r="D19" s="8"/>
      <c r="E19" s="8"/>
      <c r="F19" s="8"/>
      <c r="G19" s="101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s="23" customFormat="1" ht="15" customHeight="1">
      <c r="A20" s="89"/>
      <c r="B20" s="23" t="s">
        <v>80</v>
      </c>
      <c r="F20" s="104">
        <f>'Flujo de Caja'!F42-'Flujo de Caja'!F35</f>
        <v>421.04892447541681</v>
      </c>
      <c r="G20" s="104">
        <f>'Flujo de Caja'!G42-'Flujo de Caja'!G35</f>
        <v>553.34326829239603</v>
      </c>
      <c r="H20" s="104">
        <f>'Flujo de Caja'!H42-'Flujo de Caja'!H35</f>
        <v>672.36570658756739</v>
      </c>
      <c r="I20" s="104">
        <f>'Flujo de Caja'!I42-'Flujo de Caja'!I35</f>
        <v>831.69948077032382</v>
      </c>
      <c r="J20" s="104">
        <f>'Flujo de Caja'!J42-'Flujo de Caja'!J35</f>
        <v>1149.2553560069662</v>
      </c>
      <c r="K20" s="104">
        <f>'Flujo de Caja'!K42-'Flujo de Caja'!K35</f>
        <v>1415.3082366644326</v>
      </c>
      <c r="L20" s="104">
        <f>'Flujo de Caja'!L42-'Flujo de Caja'!L35</f>
        <v>1947.3270552373251</v>
      </c>
      <c r="M20" s="104">
        <f>'Flujo de Caja'!M42-'Flujo de Caja'!M35</f>
        <v>1719.0035168507895</v>
      </c>
      <c r="N20" s="104">
        <f>'Flujo de Caja'!N42-'Flujo de Caja'!N35</f>
        <v>1899.6927948921984</v>
      </c>
      <c r="O20" s="104">
        <f>'Flujo de Caja'!O42-'Flujo de Caja'!O35</f>
        <v>1821.8837052761457</v>
      </c>
      <c r="P20" s="104">
        <f>'Flujo de Caja'!P42-'Flujo de Caja'!P35</f>
        <v>1919.1141429651977</v>
      </c>
      <c r="Q20" s="104">
        <f>'Flujo de Caja'!Q42-'Flujo de Caja'!Q35</f>
        <v>2014.0583048000854</v>
      </c>
      <c r="R20" s="104">
        <f>'Flujo de Caja'!R42-'Flujo de Caja'!R35</f>
        <v>1828.8182805395895</v>
      </c>
      <c r="S20" s="104">
        <f>'Flujo de Caja'!S42-'Flujo de Caja'!S35</f>
        <v>1878.5953149977572</v>
      </c>
      <c r="T20" s="104">
        <f>'Flujo de Caja'!T42-'Flujo de Caja'!T35</f>
        <v>2076.722206019524</v>
      </c>
      <c r="U20" s="104">
        <f>'Flujo de Caja'!U42-'Flujo de Caja'!U35</f>
        <v>2327.9780039473753</v>
      </c>
      <c r="V20" s="104">
        <f>'Flujo de Caja'!V42-'Flujo de Caja'!V35</f>
        <v>2438.8914613596999</v>
      </c>
      <c r="W20" s="104">
        <f>'Flujo de Caja'!W42-'Flujo de Caja'!W35</f>
        <v>2566.7333583666559</v>
      </c>
      <c r="X20" s="104">
        <f>'Flujo de Caja'!X42-'Flujo de Caja'!X35</f>
        <v>2788.8654924518896</v>
      </c>
      <c r="Y20" s="104">
        <f>'Flujo de Caja'!Y42-'Flujo de Caja'!Y35</f>
        <v>2902.8695182090842</v>
      </c>
      <c r="Z20" s="104">
        <f>'Flujo de Caja'!Z42-'Flujo de Caja'!Z35</f>
        <v>3119.9729470158672</v>
      </c>
      <c r="AA20" s="104">
        <f>'Flujo de Caja'!AA42-'Flujo de Caja'!AA35</f>
        <v>3543.8754095418767</v>
      </c>
      <c r="AB20" s="104">
        <f>'Flujo de Caja'!AB42-'Flujo de Caja'!AB35</f>
        <v>3738.5050000453684</v>
      </c>
      <c r="AC20" s="104">
        <f>'Flujo de Caja'!AC42-'Flujo de Caja'!AC35</f>
        <v>3867.8411956560712</v>
      </c>
      <c r="AD20" s="104">
        <f>'Flujo de Caja'!AD42-'Flujo de Caja'!AD35</f>
        <v>4202.3922086904258</v>
      </c>
      <c r="AE20" s="104">
        <f>'Flujo de Caja'!AE42-'Flujo de Caja'!AE35</f>
        <v>4197.2729263305519</v>
      </c>
      <c r="AF20" s="104">
        <f>'Flujo de Caja'!AF42-'Flujo de Caja'!AF35</f>
        <v>4479.3872831944991</v>
      </c>
      <c r="AG20" s="104">
        <f>'Flujo de Caja'!AG42-'Flujo de Caja'!AG35</f>
        <v>4126.4092438440121</v>
      </c>
      <c r="AH20" s="104">
        <f>'Flujo de Caja'!AH42-'Flujo de Caja'!AH35</f>
        <v>1616.2566449535448</v>
      </c>
      <c r="AI20" s="104">
        <f>'Flujo de Caja'!AI42-'Flujo de Caja'!AI35</f>
        <v>1103.8941474660539</v>
      </c>
      <c r="AJ20" s="104">
        <f>'Flujo de Caja'!AJ42-'Flujo de Caja'!AJ35</f>
        <v>966.67872201361797</v>
      </c>
      <c r="AK20" s="104">
        <f>'Flujo de Caja'!AK42-'Flujo de Caja'!AK35</f>
        <v>566.51866211025208</v>
      </c>
      <c r="AL20" s="104">
        <f>'Flujo de Caja'!AL42-'Flujo de Caja'!AL35</f>
        <v>558.13750287878668</v>
      </c>
      <c r="AM20" s="104">
        <f>'Flujo de Caja'!AM42-'Flujo de Caja'!AM35</f>
        <v>556.99170444470872</v>
      </c>
      <c r="AN20" s="104">
        <f>'Flujo de Caja'!AN42-'Flujo de Caja'!AN35</f>
        <v>567.09897327616113</v>
      </c>
      <c r="AO20" s="104">
        <f>'Flujo de Caja'!AO42-'Flujo de Caja'!AO35</f>
        <v>636.86609818550221</v>
      </c>
      <c r="AP20" s="104">
        <f>'Flujo de Caja'!AP42-'Flujo de Caja'!AP35</f>
        <v>701.68426645290458</v>
      </c>
      <c r="AQ20" s="104">
        <f>'Flujo de Caja'!AQ42-'Flujo de Caja'!AQ35</f>
        <v>741.13441919245997</v>
      </c>
      <c r="AR20" s="104">
        <f>'Flujo de Caja'!AR42-'Flujo de Caja'!AR35</f>
        <v>748.85219377569899</v>
      </c>
      <c r="AS20" s="104">
        <f>'Flujo de Caja'!AS42-'Flujo de Caja'!AS35</f>
        <v>801.48880352388721</v>
      </c>
      <c r="AT20" s="104">
        <f>'Flujo de Caja'!AT42-'Flujo de Caja'!AT35</f>
        <v>885.95635791174107</v>
      </c>
      <c r="AU20" s="104">
        <f>'Flujo de Caja'!AU42-'Flujo de Caja'!AU35</f>
        <v>155.19394109868162</v>
      </c>
      <c r="AV20" s="104">
        <f>'Flujo de Caja'!AV42-'Flujo de Caja'!AV35</f>
        <v>0</v>
      </c>
      <c r="AW20" s="104">
        <f>'Flujo de Caja'!AW42-'Flujo de Caja'!AW35</f>
        <v>0</v>
      </c>
      <c r="AX20" s="104">
        <f>'Flujo de Caja'!AX42-'Flujo de Caja'!AX35</f>
        <v>0</v>
      </c>
      <c r="AY20" s="104">
        <f>'Flujo de Caja'!AY42-'Flujo de Caja'!AY35</f>
        <v>0</v>
      </c>
      <c r="AZ20" s="104">
        <f>'Flujo de Caja'!AZ42-'Flujo de Caja'!AZ35</f>
        <v>0</v>
      </c>
      <c r="BA20" s="104">
        <f>'Flujo de Caja'!BA42-'Flujo de Caja'!BA35</f>
        <v>0</v>
      </c>
    </row>
    <row r="21" spans="1:53" s="7" customFormat="1" ht="15" customHeight="1">
      <c r="A21" s="86"/>
      <c r="B21" s="124" t="s">
        <v>4</v>
      </c>
      <c r="C21" s="38"/>
      <c r="D21" s="38"/>
      <c r="E21" s="38"/>
      <c r="F21" s="38"/>
      <c r="G21" s="132">
        <f t="shared" ref="G21:BA21" si="9">G14/G8</f>
        <v>0.25409836065573771</v>
      </c>
      <c r="H21" s="120">
        <f t="shared" si="9"/>
        <v>1</v>
      </c>
      <c r="I21" s="120">
        <f t="shared" si="9"/>
        <v>1</v>
      </c>
      <c r="J21" s="120">
        <f t="shared" si="9"/>
        <v>1</v>
      </c>
      <c r="K21" s="120">
        <f t="shared" si="9"/>
        <v>1</v>
      </c>
      <c r="L21" s="120">
        <f t="shared" si="9"/>
        <v>1</v>
      </c>
      <c r="M21" s="120">
        <f t="shared" si="9"/>
        <v>1</v>
      </c>
      <c r="N21" s="120">
        <f t="shared" si="9"/>
        <v>1</v>
      </c>
      <c r="O21" s="120">
        <f t="shared" si="9"/>
        <v>1</v>
      </c>
      <c r="P21" s="120">
        <f t="shared" si="9"/>
        <v>1</v>
      </c>
      <c r="Q21" s="120">
        <f t="shared" si="9"/>
        <v>1</v>
      </c>
      <c r="R21" s="120">
        <f t="shared" si="9"/>
        <v>1</v>
      </c>
      <c r="S21" s="120">
        <f t="shared" si="9"/>
        <v>1</v>
      </c>
      <c r="T21" s="120">
        <f t="shared" si="9"/>
        <v>1</v>
      </c>
      <c r="U21" s="120">
        <f t="shared" si="9"/>
        <v>1</v>
      </c>
      <c r="V21" s="120">
        <f t="shared" si="9"/>
        <v>1</v>
      </c>
      <c r="W21" s="120">
        <f t="shared" si="9"/>
        <v>1</v>
      </c>
      <c r="X21" s="120">
        <f t="shared" si="9"/>
        <v>1</v>
      </c>
      <c r="Y21" s="120">
        <f t="shared" si="9"/>
        <v>1</v>
      </c>
      <c r="Z21" s="120">
        <f t="shared" si="9"/>
        <v>1</v>
      </c>
      <c r="AA21" s="120">
        <f t="shared" si="9"/>
        <v>1</v>
      </c>
      <c r="AB21" s="120">
        <f t="shared" si="9"/>
        <v>1</v>
      </c>
      <c r="AC21" s="120">
        <f t="shared" si="9"/>
        <v>1</v>
      </c>
      <c r="AD21" s="120">
        <f t="shared" si="9"/>
        <v>1</v>
      </c>
      <c r="AE21" s="120">
        <f t="shared" si="9"/>
        <v>1</v>
      </c>
      <c r="AF21" s="120">
        <f t="shared" si="9"/>
        <v>1</v>
      </c>
      <c r="AG21" s="120">
        <f t="shared" si="9"/>
        <v>1</v>
      </c>
      <c r="AH21" s="120">
        <f t="shared" si="9"/>
        <v>1</v>
      </c>
      <c r="AI21" s="120">
        <f t="shared" si="9"/>
        <v>1</v>
      </c>
      <c r="AJ21" s="120">
        <f t="shared" si="9"/>
        <v>1</v>
      </c>
      <c r="AK21" s="120">
        <f t="shared" si="9"/>
        <v>1</v>
      </c>
      <c r="AL21" s="120">
        <f t="shared" si="9"/>
        <v>1</v>
      </c>
      <c r="AM21" s="120">
        <f t="shared" si="9"/>
        <v>1</v>
      </c>
      <c r="AN21" s="120">
        <f t="shared" si="9"/>
        <v>1</v>
      </c>
      <c r="AO21" s="120">
        <f t="shared" si="9"/>
        <v>1</v>
      </c>
      <c r="AP21" s="120">
        <f t="shared" si="9"/>
        <v>1</v>
      </c>
      <c r="AQ21" s="120">
        <f t="shared" si="9"/>
        <v>1</v>
      </c>
      <c r="AR21" s="120">
        <f t="shared" si="9"/>
        <v>1</v>
      </c>
      <c r="AS21" s="120">
        <f t="shared" si="9"/>
        <v>1</v>
      </c>
      <c r="AT21" s="120">
        <f t="shared" si="9"/>
        <v>1</v>
      </c>
      <c r="AU21" s="120">
        <f t="shared" si="9"/>
        <v>1</v>
      </c>
      <c r="AV21" s="120">
        <f t="shared" si="9"/>
        <v>1</v>
      </c>
      <c r="AW21" s="120">
        <f t="shared" si="9"/>
        <v>1</v>
      </c>
      <c r="AX21" s="120">
        <f t="shared" si="9"/>
        <v>1</v>
      </c>
      <c r="AY21" s="120">
        <f t="shared" si="9"/>
        <v>1</v>
      </c>
      <c r="AZ21" s="120">
        <f t="shared" si="9"/>
        <v>1</v>
      </c>
      <c r="BA21" s="120">
        <f t="shared" si="9"/>
        <v>1</v>
      </c>
    </row>
    <row r="22" spans="1:53" s="21" customFormat="1" ht="15" customHeight="1">
      <c r="A22" s="88"/>
      <c r="B22" s="21" t="s">
        <v>27</v>
      </c>
      <c r="D22" s="21" t="s">
        <v>14</v>
      </c>
      <c r="F22" s="39"/>
      <c r="G22" s="39">
        <f t="shared" ref="G22:BA22" si="10">G20*G21</f>
        <v>140.60361735298588</v>
      </c>
      <c r="H22" s="39">
        <f t="shared" si="10"/>
        <v>672.36570658756739</v>
      </c>
      <c r="I22" s="39">
        <f t="shared" si="10"/>
        <v>831.69948077032382</v>
      </c>
      <c r="J22" s="39">
        <f t="shared" si="10"/>
        <v>1149.2553560069662</v>
      </c>
      <c r="K22" s="39">
        <f t="shared" si="10"/>
        <v>1415.3082366644326</v>
      </c>
      <c r="L22" s="39">
        <f t="shared" si="10"/>
        <v>1947.3270552373251</v>
      </c>
      <c r="M22" s="39">
        <f t="shared" si="10"/>
        <v>1719.0035168507895</v>
      </c>
      <c r="N22" s="39">
        <f t="shared" si="10"/>
        <v>1899.6927948921984</v>
      </c>
      <c r="O22" s="39">
        <f t="shared" si="10"/>
        <v>1821.8837052761457</v>
      </c>
      <c r="P22" s="39">
        <f t="shared" si="10"/>
        <v>1919.1141429651977</v>
      </c>
      <c r="Q22" s="39">
        <f t="shared" si="10"/>
        <v>2014.0583048000854</v>
      </c>
      <c r="R22" s="39">
        <f t="shared" si="10"/>
        <v>1828.8182805395895</v>
      </c>
      <c r="S22" s="39">
        <f t="shared" si="10"/>
        <v>1878.5953149977572</v>
      </c>
      <c r="T22" s="39">
        <f t="shared" si="10"/>
        <v>2076.722206019524</v>
      </c>
      <c r="U22" s="39">
        <f t="shared" si="10"/>
        <v>2327.9780039473753</v>
      </c>
      <c r="V22" s="39">
        <f t="shared" si="10"/>
        <v>2438.8914613596999</v>
      </c>
      <c r="W22" s="39">
        <f t="shared" si="10"/>
        <v>2566.7333583666559</v>
      </c>
      <c r="X22" s="39">
        <f t="shared" si="10"/>
        <v>2788.8654924518896</v>
      </c>
      <c r="Y22" s="39">
        <f t="shared" si="10"/>
        <v>2902.8695182090842</v>
      </c>
      <c r="Z22" s="39">
        <f t="shared" si="10"/>
        <v>3119.9729470158672</v>
      </c>
      <c r="AA22" s="39">
        <f t="shared" si="10"/>
        <v>3543.8754095418767</v>
      </c>
      <c r="AB22" s="39">
        <f t="shared" si="10"/>
        <v>3738.5050000453684</v>
      </c>
      <c r="AC22" s="39">
        <f t="shared" si="10"/>
        <v>3867.8411956560712</v>
      </c>
      <c r="AD22" s="39">
        <f t="shared" si="10"/>
        <v>4202.3922086904258</v>
      </c>
      <c r="AE22" s="39">
        <f t="shared" si="10"/>
        <v>4197.2729263305519</v>
      </c>
      <c r="AF22" s="39">
        <f t="shared" si="10"/>
        <v>4479.3872831944991</v>
      </c>
      <c r="AG22" s="39">
        <f t="shared" si="10"/>
        <v>4126.4092438440121</v>
      </c>
      <c r="AH22" s="39">
        <f t="shared" si="10"/>
        <v>1616.2566449535448</v>
      </c>
      <c r="AI22" s="39">
        <f t="shared" si="10"/>
        <v>1103.8941474660539</v>
      </c>
      <c r="AJ22" s="39">
        <f t="shared" si="10"/>
        <v>966.67872201361797</v>
      </c>
      <c r="AK22" s="39">
        <f t="shared" si="10"/>
        <v>566.51866211025208</v>
      </c>
      <c r="AL22" s="39">
        <f t="shared" si="10"/>
        <v>558.13750287878668</v>
      </c>
      <c r="AM22" s="39">
        <f t="shared" si="10"/>
        <v>556.99170444470872</v>
      </c>
      <c r="AN22" s="39">
        <f t="shared" si="10"/>
        <v>567.09897327616113</v>
      </c>
      <c r="AO22" s="39">
        <f t="shared" si="10"/>
        <v>636.86609818550221</v>
      </c>
      <c r="AP22" s="39">
        <f t="shared" si="10"/>
        <v>701.68426645290458</v>
      </c>
      <c r="AQ22" s="39">
        <f t="shared" si="10"/>
        <v>741.13441919245997</v>
      </c>
      <c r="AR22" s="39">
        <f t="shared" si="10"/>
        <v>748.85219377569899</v>
      </c>
      <c r="AS22" s="39">
        <f t="shared" si="10"/>
        <v>801.48880352388721</v>
      </c>
      <c r="AT22" s="39">
        <f t="shared" si="10"/>
        <v>885.95635791174107</v>
      </c>
      <c r="AU22" s="39">
        <f t="shared" si="10"/>
        <v>155.19394109868162</v>
      </c>
      <c r="AV22" s="39">
        <f t="shared" si="10"/>
        <v>0</v>
      </c>
      <c r="AW22" s="39">
        <f t="shared" si="10"/>
        <v>0</v>
      </c>
      <c r="AX22" s="39">
        <f t="shared" si="10"/>
        <v>0</v>
      </c>
      <c r="AY22" s="39">
        <f t="shared" si="10"/>
        <v>0</v>
      </c>
      <c r="AZ22" s="39">
        <f t="shared" si="10"/>
        <v>0</v>
      </c>
      <c r="BA22" s="39">
        <f t="shared" si="10"/>
        <v>0</v>
      </c>
    </row>
    <row r="23" spans="1:53" s="7" customFormat="1" ht="15" customHeight="1">
      <c r="A23" s="86"/>
      <c r="B23" s="124" t="s">
        <v>5</v>
      </c>
      <c r="C23" s="38"/>
      <c r="D23" s="38"/>
      <c r="E23" s="38"/>
      <c r="F23" s="38"/>
      <c r="G23" s="125">
        <f t="shared" ref="G23:BA23" si="11">(1/((1+G18)^G17))</f>
        <v>0.98570484348034548</v>
      </c>
      <c r="H23" s="125">
        <f t="shared" si="11"/>
        <v>0.91808897003783074</v>
      </c>
      <c r="I23" s="125">
        <f t="shared" si="11"/>
        <v>0.81972229467663449</v>
      </c>
      <c r="J23" s="125">
        <f t="shared" si="11"/>
        <v>0.73189490596128071</v>
      </c>
      <c r="K23" s="125">
        <f t="shared" si="11"/>
        <v>0.65347759460828636</v>
      </c>
      <c r="L23" s="125">
        <f t="shared" si="11"/>
        <v>0.58346213804311275</v>
      </c>
      <c r="M23" s="125">
        <f t="shared" si="11"/>
        <v>0.52094833753849346</v>
      </c>
      <c r="N23" s="125">
        <f t="shared" si="11"/>
        <v>0.46513244423079775</v>
      </c>
      <c r="O23" s="125">
        <f t="shared" si="11"/>
        <v>0.41529682520606936</v>
      </c>
      <c r="P23" s="125">
        <f t="shared" si="11"/>
        <v>0.37080073679113335</v>
      </c>
      <c r="Q23" s="125">
        <f t="shared" si="11"/>
        <v>0.33107208642065472</v>
      </c>
      <c r="R23" s="125">
        <f t="shared" si="11"/>
        <v>0.29560007716129882</v>
      </c>
      <c r="S23" s="125">
        <f t="shared" si="11"/>
        <v>0.26392864032258823</v>
      </c>
      <c r="T23" s="125">
        <f t="shared" si="11"/>
        <v>0.23565057171659662</v>
      </c>
      <c r="U23" s="125">
        <f t="shared" si="11"/>
        <v>0.2104022961755326</v>
      </c>
      <c r="V23" s="125">
        <f t="shared" si="11"/>
        <v>0.18785919301386841</v>
      </c>
      <c r="W23" s="125">
        <f t="shared" si="11"/>
        <v>0.16773142233381103</v>
      </c>
      <c r="X23" s="125">
        <f t="shared" si="11"/>
        <v>0.14976019851233127</v>
      </c>
      <c r="Y23" s="125">
        <f t="shared" si="11"/>
        <v>0.13371446295743861</v>
      </c>
      <c r="Z23" s="125">
        <f t="shared" si="11"/>
        <v>0.11938791335485591</v>
      </c>
      <c r="AA23" s="125">
        <f t="shared" si="11"/>
        <v>0.10659635120969276</v>
      </c>
      <c r="AB23" s="125">
        <f t="shared" si="11"/>
        <v>9.5175313580082826E-2</v>
      </c>
      <c r="AC23" s="125">
        <f t="shared" si="11"/>
        <v>8.4977958553645372E-2</v>
      </c>
      <c r="AD23" s="125">
        <f t="shared" si="11"/>
        <v>7.5873177280040505E-2</v>
      </c>
      <c r="AE23" s="125">
        <f t="shared" si="11"/>
        <v>6.7743908285750443E-2</v>
      </c>
      <c r="AF23" s="125">
        <f t="shared" si="11"/>
        <v>6.0485632397991471E-2</v>
      </c>
      <c r="AG23" s="125">
        <f t="shared" si="11"/>
        <v>5.4005028926778088E-2</v>
      </c>
      <c r="AH23" s="125">
        <f t="shared" si="11"/>
        <v>4.8218775827480416E-2</v>
      </c>
      <c r="AI23" s="125">
        <f t="shared" si="11"/>
        <v>4.3052478417393222E-2</v>
      </c>
      <c r="AJ23" s="125">
        <f t="shared" si="11"/>
        <v>3.8439712872672518E-2</v>
      </c>
      <c r="AK23" s="125">
        <f t="shared" si="11"/>
        <v>3.432117220774332E-2</v>
      </c>
      <c r="AL23" s="125">
        <f t="shared" si="11"/>
        <v>3.0643903756913678E-2</v>
      </c>
      <c r="AM23" s="125">
        <f t="shared" si="11"/>
        <v>2.7360628354387208E-2</v>
      </c>
      <c r="AN23" s="125">
        <f t="shared" si="11"/>
        <v>2.4429132459274291E-2</v>
      </c>
      <c r="AO23" s="125">
        <f t="shared" si="11"/>
        <v>2.1811725410066329E-2</v>
      </c>
      <c r="AP23" s="125">
        <f t="shared" si="11"/>
        <v>1.9474754830416365E-2</v>
      </c>
      <c r="AQ23" s="125">
        <f t="shared" si="11"/>
        <v>1.7388173955728895E-2</v>
      </c>
      <c r="AR23" s="125">
        <f t="shared" si="11"/>
        <v>1.5525155317615082E-2</v>
      </c>
      <c r="AS23" s="125">
        <f t="shared" si="11"/>
        <v>1.3861745819299181E-2</v>
      </c>
      <c r="AT23" s="125">
        <f t="shared" si="11"/>
        <v>1.2376558767231411E-2</v>
      </c>
      <c r="AU23" s="125">
        <f t="shared" si="11"/>
        <v>1.1050498899313759E-2</v>
      </c>
      <c r="AV23" s="125">
        <f t="shared" si="11"/>
        <v>9.8665168743872853E-3</v>
      </c>
      <c r="AW23" s="125">
        <f t="shared" si="11"/>
        <v>8.8093900664172175E-3</v>
      </c>
      <c r="AX23" s="125">
        <f t="shared" si="11"/>
        <v>7.8655268450153731E-3</v>
      </c>
      <c r="AY23" s="125">
        <f t="shared" si="11"/>
        <v>7.0227918259065823E-3</v>
      </c>
      <c r="AZ23" s="125">
        <f t="shared" si="11"/>
        <v>6.2703498445594481E-3</v>
      </c>
      <c r="BA23" s="125">
        <f t="shared" si="11"/>
        <v>5.5985266469280783E-3</v>
      </c>
    </row>
    <row r="24" spans="1:53" s="21" customFormat="1" ht="15" customHeight="1">
      <c r="A24" s="88"/>
      <c r="B24" s="43" t="s">
        <v>75</v>
      </c>
      <c r="C24" s="44"/>
      <c r="D24" s="43" t="s">
        <v>14</v>
      </c>
      <c r="E24" s="43"/>
      <c r="F24" s="45"/>
      <c r="G24" s="45">
        <f t="shared" ref="G24:BA24" si="12">G22*G23</f>
        <v>138.59366663569534</v>
      </c>
      <c r="H24" s="45">
        <f t="shared" si="12"/>
        <v>617.29153904973805</v>
      </c>
      <c r="I24" s="45">
        <f t="shared" si="12"/>
        <v>681.76260685841532</v>
      </c>
      <c r="J24" s="45">
        <f t="shared" si="12"/>
        <v>841.13414071021668</v>
      </c>
      <c r="K24" s="45">
        <f t="shared" si="12"/>
        <v>924.87222212476865</v>
      </c>
      <c r="L24" s="45">
        <f t="shared" si="12"/>
        <v>1136.1916071179685</v>
      </c>
      <c r="M24" s="45">
        <f t="shared" si="12"/>
        <v>895.51202432624245</v>
      </c>
      <c r="N24" s="45">
        <f t="shared" si="12"/>
        <v>883.6087529758438</v>
      </c>
      <c r="O24" s="45">
        <f t="shared" si="12"/>
        <v>756.6225186958535</v>
      </c>
      <c r="P24" s="45">
        <f t="shared" si="12"/>
        <v>711.60893819777971</v>
      </c>
      <c r="Q24" s="45">
        <f t="shared" si="12"/>
        <v>666.79848514301125</v>
      </c>
      <c r="R24" s="45">
        <f t="shared" si="12"/>
        <v>540.59882484149648</v>
      </c>
      <c r="S24" s="45">
        <f t="shared" si="12"/>
        <v>495.8151072037424</v>
      </c>
      <c r="T24" s="45">
        <f t="shared" si="12"/>
        <v>489.38077514505261</v>
      </c>
      <c r="U24" s="45">
        <f t="shared" si="12"/>
        <v>489.81191747666088</v>
      </c>
      <c r="V24" s="45">
        <f t="shared" si="12"/>
        <v>458.16818177944748</v>
      </c>
      <c r="W24" s="45">
        <f t="shared" si="12"/>
        <v>430.5218369504787</v>
      </c>
      <c r="X24" s="45">
        <f t="shared" si="12"/>
        <v>417.66104977378552</v>
      </c>
      <c r="Y24" s="45">
        <f t="shared" si="12"/>
        <v>388.15563866284623</v>
      </c>
      <c r="Z24" s="45">
        <f t="shared" si="12"/>
        <v>372.48705986782483</v>
      </c>
      <c r="AA24" s="45">
        <f t="shared" si="12"/>
        <v>377.76418779891964</v>
      </c>
      <c r="AB24" s="45">
        <f t="shared" si="12"/>
        <v>355.81338570002549</v>
      </c>
      <c r="AC24" s="45">
        <f t="shared" si="12"/>
        <v>328.68124881654376</v>
      </c>
      <c r="AD24" s="45">
        <f t="shared" si="12"/>
        <v>318.84884905022966</v>
      </c>
      <c r="AE24" s="45">
        <f t="shared" si="12"/>
        <v>284.33967217160028</v>
      </c>
      <c r="AF24" s="45">
        <f t="shared" si="12"/>
        <v>270.93857257954016</v>
      </c>
      <c r="AG24" s="45">
        <f t="shared" si="12"/>
        <v>222.84685057752037</v>
      </c>
      <c r="AH24" s="45">
        <f t="shared" si="12"/>
        <v>77.933916842690579</v>
      </c>
      <c r="AI24" s="45">
        <f t="shared" si="12"/>
        <v>47.525378958868977</v>
      </c>
      <c r="AJ24" s="45">
        <f t="shared" si="12"/>
        <v>37.158852514325488</v>
      </c>
      <c r="AK24" s="45">
        <f t="shared" si="12"/>
        <v>19.443584561186313</v>
      </c>
      <c r="AL24" s="45">
        <f t="shared" si="12"/>
        <v>17.103511921341671</v>
      </c>
      <c r="AM24" s="45">
        <f t="shared" si="12"/>
        <v>15.239643021788357</v>
      </c>
      <c r="AN24" s="45">
        <f t="shared" si="12"/>
        <v>13.853735935681792</v>
      </c>
      <c r="AO24" s="45">
        <f t="shared" si="12"/>
        <v>13.891148456602515</v>
      </c>
      <c r="AP24" s="45">
        <f t="shared" si="12"/>
        <v>13.665129057530867</v>
      </c>
      <c r="AQ24" s="45">
        <f t="shared" si="12"/>
        <v>12.886974205496594</v>
      </c>
      <c r="AR24" s="45">
        <f t="shared" si="12"/>
        <v>11.626046618304514</v>
      </c>
      <c r="AS24" s="45">
        <f t="shared" si="12"/>
        <v>11.110034071462346</v>
      </c>
      <c r="AT24" s="45">
        <f t="shared" si="12"/>
        <v>10.965090928896968</v>
      </c>
      <c r="AU24" s="45">
        <f t="shared" si="12"/>
        <v>1.7149704752911457</v>
      </c>
      <c r="AV24" s="45">
        <f t="shared" si="12"/>
        <v>0</v>
      </c>
      <c r="AW24" s="45">
        <f t="shared" si="12"/>
        <v>0</v>
      </c>
      <c r="AX24" s="45">
        <f t="shared" si="12"/>
        <v>0</v>
      </c>
      <c r="AY24" s="45">
        <f t="shared" si="12"/>
        <v>0</v>
      </c>
      <c r="AZ24" s="45">
        <f t="shared" si="12"/>
        <v>0</v>
      </c>
      <c r="BA24" s="45">
        <f t="shared" si="12"/>
        <v>0</v>
      </c>
    </row>
    <row r="25" spans="1:53" s="135" customFormat="1" ht="15" customHeight="1">
      <c r="A25" s="134"/>
      <c r="C25" s="136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</row>
    <row r="26" spans="1:53" s="21" customFormat="1" ht="15" customHeight="1">
      <c r="A26" s="88"/>
      <c r="B26" s="43" t="s">
        <v>90</v>
      </c>
      <c r="C26" s="44"/>
      <c r="D26" s="138" t="s">
        <v>16</v>
      </c>
      <c r="E26" s="43"/>
      <c r="F26" s="45"/>
      <c r="G26" s="133">
        <f>G20/$F$29</f>
        <v>3.7388190846268141E-2</v>
      </c>
      <c r="H26" s="133">
        <f t="shared" ref="H26:BA26" si="13">H20/$F$29</f>
        <v>4.5430275918886334E-2</v>
      </c>
      <c r="I26" s="133">
        <f t="shared" si="13"/>
        <v>5.6196109532051751E-2</v>
      </c>
      <c r="J26" s="133">
        <f t="shared" si="13"/>
        <v>7.7652663443587705E-2</v>
      </c>
      <c r="K26" s="133">
        <f t="shared" si="13"/>
        <v>9.5629272986372402E-2</v>
      </c>
      <c r="L26" s="133">
        <f t="shared" si="13"/>
        <v>0.13157661754157635</v>
      </c>
      <c r="M26" s="133">
        <f t="shared" si="13"/>
        <v>0.11614929689442222</v>
      </c>
      <c r="N26" s="133">
        <f t="shared" si="13"/>
        <v>0.12835807505871499</v>
      </c>
      <c r="O26" s="133">
        <f t="shared" si="13"/>
        <v>0.12310068555234782</v>
      </c>
      <c r="P26" s="133">
        <f t="shared" si="13"/>
        <v>0.12967033294609459</v>
      </c>
      <c r="Q26" s="133">
        <f t="shared" si="13"/>
        <v>0.13608550169546116</v>
      </c>
      <c r="R26" s="133">
        <f t="shared" si="13"/>
        <v>0.12356923959148441</v>
      </c>
      <c r="S26" s="133">
        <f t="shared" si="13"/>
        <v>0.12693256462085806</v>
      </c>
      <c r="T26" s="133">
        <f t="shared" si="13"/>
        <v>0.14031956404376472</v>
      </c>
      <c r="U26" s="133">
        <f t="shared" si="13"/>
        <v>0.15729636716481388</v>
      </c>
      <c r="V26" s="133">
        <f t="shared" si="13"/>
        <v>0.16479054618672284</v>
      </c>
      <c r="W26" s="133">
        <f t="shared" si="13"/>
        <v>0.17342854273847508</v>
      </c>
      <c r="X26" s="133">
        <f t="shared" si="13"/>
        <v>0.18843752377821366</v>
      </c>
      <c r="Y26" s="133">
        <f t="shared" si="13"/>
        <v>0.19614052572383511</v>
      </c>
      <c r="Z26" s="133">
        <f t="shared" si="13"/>
        <v>0.21080972817868088</v>
      </c>
      <c r="AA26" s="133">
        <f t="shared" si="13"/>
        <v>0.23945188771562606</v>
      </c>
      <c r="AB26" s="133">
        <f t="shared" si="13"/>
        <v>0.25260258221405513</v>
      </c>
      <c r="AC26" s="133">
        <f t="shared" si="13"/>
        <v>0.26134154524462727</v>
      </c>
      <c r="AD26" s="133">
        <f t="shared" si="13"/>
        <v>0.28394642333728209</v>
      </c>
      <c r="AE26" s="133">
        <f t="shared" si="13"/>
        <v>0.28360052465768387</v>
      </c>
      <c r="AF26" s="133">
        <f t="shared" si="13"/>
        <v>0.30266237291591158</v>
      </c>
      <c r="AG26" s="133">
        <f t="shared" si="13"/>
        <v>0.27881242107588322</v>
      </c>
      <c r="AH26" s="133">
        <f t="shared" si="13"/>
        <v>0.10920691614186316</v>
      </c>
      <c r="AI26" s="133">
        <f t="shared" si="13"/>
        <v>7.4587706085059199E-2</v>
      </c>
      <c r="AJ26" s="133">
        <f t="shared" si="13"/>
        <v>6.5316360777652932E-2</v>
      </c>
      <c r="AK26" s="133">
        <f t="shared" si="13"/>
        <v>3.8278423305509776E-2</v>
      </c>
      <c r="AL26" s="133">
        <f t="shared" si="13"/>
        <v>3.7712126760824229E-2</v>
      </c>
      <c r="AM26" s="133">
        <f t="shared" si="13"/>
        <v>3.7634707674012419E-2</v>
      </c>
      <c r="AN26" s="133">
        <f t="shared" si="13"/>
        <v>3.831763365804227E-2</v>
      </c>
      <c r="AO26" s="133">
        <f t="shared" si="13"/>
        <v>4.3031645249717615E-2</v>
      </c>
      <c r="AP26" s="133">
        <f t="shared" si="13"/>
        <v>4.741126669693576E-2</v>
      </c>
      <c r="AQ26" s="133">
        <f t="shared" si="13"/>
        <v>5.0076826981228444E-2</v>
      </c>
      <c r="AR26" s="133">
        <f t="shared" si="13"/>
        <v>5.0598300080408068E-2</v>
      </c>
      <c r="AS26" s="133">
        <f t="shared" si="13"/>
        <v>5.4154840339475395E-2</v>
      </c>
      <c r="AT26" s="133">
        <f t="shared" si="13"/>
        <v>5.98621277047241E-2</v>
      </c>
      <c r="AU26" s="133">
        <f t="shared" si="13"/>
        <v>1.0486114172651157E-2</v>
      </c>
      <c r="AV26" s="133">
        <f t="shared" si="13"/>
        <v>0</v>
      </c>
      <c r="AW26" s="133">
        <f t="shared" si="13"/>
        <v>0</v>
      </c>
      <c r="AX26" s="133">
        <f t="shared" si="13"/>
        <v>0</v>
      </c>
      <c r="AY26" s="133">
        <f t="shared" si="13"/>
        <v>0</v>
      </c>
      <c r="AZ26" s="133">
        <f t="shared" si="13"/>
        <v>0</v>
      </c>
      <c r="BA26" s="133">
        <f t="shared" si="13"/>
        <v>0</v>
      </c>
    </row>
    <row r="27" spans="1:53" s="21" customFormat="1" ht="15" customHeight="1">
      <c r="A27" s="88"/>
      <c r="B27" s="43" t="s">
        <v>85</v>
      </c>
      <c r="C27" s="44"/>
      <c r="D27" s="138" t="s">
        <v>16</v>
      </c>
      <c r="E27" s="43"/>
      <c r="F27" s="45"/>
      <c r="G27" s="133">
        <f>G20/$F$30</f>
        <v>8.0133465234683912E-2</v>
      </c>
      <c r="H27" s="133">
        <f t="shared" ref="H27:BA27" si="14">H20/$F$30</f>
        <v>9.7369927604067166E-2</v>
      </c>
      <c r="I27" s="133">
        <f t="shared" si="14"/>
        <v>0.12044415328966469</v>
      </c>
      <c r="J27" s="133">
        <f t="shared" si="14"/>
        <v>0.16643161558747754</v>
      </c>
      <c r="K27" s="133">
        <f t="shared" si="14"/>
        <v>0.20496057307989413</v>
      </c>
      <c r="L27" s="133">
        <f t="shared" si="14"/>
        <v>0.28200589728501441</v>
      </c>
      <c r="M27" s="133">
        <f t="shared" si="14"/>
        <v>0.24894078675783732</v>
      </c>
      <c r="N27" s="133">
        <f t="shared" si="14"/>
        <v>0.27510765063763842</v>
      </c>
      <c r="O27" s="133">
        <f t="shared" si="14"/>
        <v>0.2638395782945307</v>
      </c>
      <c r="P27" s="133">
        <f t="shared" si="14"/>
        <v>0.27792019035718912</v>
      </c>
      <c r="Q27" s="133">
        <f t="shared" si="14"/>
        <v>0.29166971100304595</v>
      </c>
      <c r="R27" s="133">
        <f t="shared" si="14"/>
        <v>0.26484382209333091</v>
      </c>
      <c r="S27" s="133">
        <f t="shared" si="14"/>
        <v>0.27205237867801407</v>
      </c>
      <c r="T27" s="133">
        <f t="shared" si="14"/>
        <v>0.30074450388041069</v>
      </c>
      <c r="U27" s="133">
        <f t="shared" si="14"/>
        <v>0.33713059349598923</v>
      </c>
      <c r="V27" s="133">
        <f t="shared" si="14"/>
        <v>0.35319273826741993</v>
      </c>
      <c r="W27" s="133">
        <f t="shared" si="14"/>
        <v>0.37170640744235534</v>
      </c>
      <c r="X27" s="133">
        <f t="shared" si="14"/>
        <v>0.40387489789703507</v>
      </c>
      <c r="Y27" s="133">
        <f t="shared" si="14"/>
        <v>0.42038460924279736</v>
      </c>
      <c r="Z27" s="133">
        <f t="shared" si="14"/>
        <v>0.45182485811093037</v>
      </c>
      <c r="AA27" s="133">
        <f t="shared" si="14"/>
        <v>0.51321310513623841</v>
      </c>
      <c r="AB27" s="133">
        <f t="shared" si="14"/>
        <v>0.54139876206558402</v>
      </c>
      <c r="AC27" s="133">
        <f t="shared" si="14"/>
        <v>0.56012883095490118</v>
      </c>
      <c r="AD27" s="133">
        <f t="shared" si="14"/>
        <v>0.60857747668424722</v>
      </c>
      <c r="AE27" s="133">
        <f t="shared" si="14"/>
        <v>0.60783611800416881</v>
      </c>
      <c r="AF27" s="133">
        <f t="shared" si="14"/>
        <v>0.64869104893651108</v>
      </c>
      <c r="AG27" s="133">
        <f t="shared" si="14"/>
        <v>0.5975738580972928</v>
      </c>
      <c r="AH27" s="133">
        <f t="shared" si="14"/>
        <v>0.23406130170950801</v>
      </c>
      <c r="AI27" s="133">
        <f t="shared" si="14"/>
        <v>0.15986254529078123</v>
      </c>
      <c r="AJ27" s="133">
        <f t="shared" si="14"/>
        <v>0.13999143064058023</v>
      </c>
      <c r="AK27" s="133">
        <f t="shared" si="14"/>
        <v>8.2041485125690414E-2</v>
      </c>
      <c r="AL27" s="133">
        <f t="shared" si="14"/>
        <v>8.0827751498870379E-2</v>
      </c>
      <c r="AM27" s="133">
        <f t="shared" si="14"/>
        <v>8.0661820504053211E-2</v>
      </c>
      <c r="AN27" s="133">
        <f t="shared" si="14"/>
        <v>8.2125523998670971E-2</v>
      </c>
      <c r="AO27" s="133">
        <f t="shared" si="14"/>
        <v>9.2228983819731492E-2</v>
      </c>
      <c r="AP27" s="133">
        <f t="shared" si="14"/>
        <v>0.10161575100578701</v>
      </c>
      <c r="AQ27" s="133">
        <f t="shared" si="14"/>
        <v>0.1073288004349664</v>
      </c>
      <c r="AR27" s="133">
        <f t="shared" si="14"/>
        <v>0.10844646474335068</v>
      </c>
      <c r="AS27" s="133">
        <f t="shared" si="14"/>
        <v>0.1160691362006986</v>
      </c>
      <c r="AT27" s="133">
        <f t="shared" si="14"/>
        <v>0.12830146687291558</v>
      </c>
      <c r="AU27" s="133">
        <f t="shared" si="14"/>
        <v>2.2474707828366084E-2</v>
      </c>
      <c r="AV27" s="133">
        <f t="shared" si="14"/>
        <v>0</v>
      </c>
      <c r="AW27" s="133">
        <f t="shared" si="14"/>
        <v>0</v>
      </c>
      <c r="AX27" s="133">
        <f t="shared" si="14"/>
        <v>0</v>
      </c>
      <c r="AY27" s="133">
        <f t="shared" si="14"/>
        <v>0</v>
      </c>
      <c r="AZ27" s="133">
        <f t="shared" si="14"/>
        <v>0</v>
      </c>
      <c r="BA27" s="133">
        <f t="shared" si="14"/>
        <v>0</v>
      </c>
    </row>
    <row r="28" spans="1:53" s="13" customFormat="1" ht="15" customHeight="1">
      <c r="A28" s="87"/>
      <c r="C28" s="7"/>
      <c r="F28" s="47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</row>
    <row r="29" spans="1:53" s="23" customFormat="1" ht="15" customHeight="1">
      <c r="A29" s="89"/>
      <c r="B29" s="95" t="s">
        <v>33</v>
      </c>
      <c r="C29" s="96"/>
      <c r="D29" s="95" t="s">
        <v>14</v>
      </c>
      <c r="E29" s="96"/>
      <c r="F29" s="97">
        <f>SUM(G24:BA24)</f>
        <v>14799.947677800712</v>
      </c>
      <c r="G29" s="52"/>
    </row>
    <row r="30" spans="1:53" s="23" customFormat="1" ht="15" customHeight="1">
      <c r="A30" s="89"/>
      <c r="B30" s="95" t="s">
        <v>81</v>
      </c>
      <c r="C30" s="96"/>
      <c r="D30" s="95" t="s">
        <v>14</v>
      </c>
      <c r="E30" s="96"/>
      <c r="F30" s="97">
        <f>Supuestos!F11*Supuestos!F12</f>
        <v>6905.2706840000001</v>
      </c>
      <c r="G30" s="52"/>
    </row>
    <row r="31" spans="1:53" s="23" customFormat="1" ht="15" customHeight="1">
      <c r="A31" s="89"/>
      <c r="B31" s="53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</row>
    <row r="32" spans="1:53" s="7" customFormat="1" ht="15" customHeight="1">
      <c r="A32" s="86"/>
      <c r="B32" s="9" t="s">
        <v>34</v>
      </c>
    </row>
    <row r="33" spans="1:2" s="7" customFormat="1" ht="12.75" hidden="1">
      <c r="A33" s="86"/>
      <c r="B33" s="7" t="s">
        <v>40</v>
      </c>
    </row>
    <row r="34" spans="1:2" s="7" customFormat="1" ht="12.75" hidden="1">
      <c r="A34" s="86"/>
    </row>
    <row r="35" spans="1:2" s="7" customFormat="1" ht="12.75" hidden="1">
      <c r="A35" s="86"/>
    </row>
    <row r="36" spans="1:2" s="7" customFormat="1" ht="12.75" hidden="1">
      <c r="A36" s="86"/>
    </row>
    <row r="37" spans="1:2" s="7" customFormat="1" ht="12.75" hidden="1">
      <c r="A37" s="86"/>
    </row>
    <row r="38" spans="1:2" s="7" customFormat="1" ht="12.75" hidden="1">
      <c r="A38" s="86"/>
    </row>
    <row r="39" spans="1:2" s="7" customFormat="1" ht="12.75" hidden="1">
      <c r="A39" s="86"/>
    </row>
    <row r="40" spans="1:2" s="7" customFormat="1" ht="12.75" hidden="1">
      <c r="A40" s="86"/>
    </row>
    <row r="41" spans="1:2" s="7" customFormat="1" ht="12.75" hidden="1">
      <c r="A41" s="86"/>
    </row>
    <row r="42" spans="1:2" s="7" customFormat="1" ht="12.75" hidden="1">
      <c r="A42" s="86"/>
    </row>
    <row r="43" spans="1:2" s="7" customFormat="1" ht="12.75" hidden="1">
      <c r="A43" s="86"/>
    </row>
    <row r="44" spans="1:2" s="7" customFormat="1" ht="12.75" hidden="1">
      <c r="A44" s="86"/>
    </row>
    <row r="45" spans="1:2" s="7" customFormat="1" ht="12.75" hidden="1">
      <c r="A45" s="86"/>
    </row>
    <row r="46" spans="1:2" s="7" customFormat="1" ht="12.75" hidden="1">
      <c r="A46" s="86"/>
    </row>
    <row r="47" spans="1:2" s="7" customFormat="1" ht="12.75" hidden="1">
      <c r="A47" s="86"/>
    </row>
    <row r="48" spans="1:2" s="7" customFormat="1" ht="12.75" hidden="1">
      <c r="A48" s="86"/>
    </row>
    <row r="49" spans="1:1" s="7" customFormat="1" ht="12.75" hidden="1">
      <c r="A49" s="86"/>
    </row>
    <row r="50" spans="1:1" s="7" customFormat="1" ht="12.75" hidden="1">
      <c r="A50" s="86"/>
    </row>
    <row r="51" spans="1:1" s="7" customFormat="1" ht="12.75" hidden="1">
      <c r="A51" s="86"/>
    </row>
    <row r="52" spans="1:1" s="7" customFormat="1" ht="12.75" hidden="1">
      <c r="A52" s="86"/>
    </row>
    <row r="53" spans="1:1" s="7" customFormat="1" ht="12.75" hidden="1">
      <c r="A53" s="86"/>
    </row>
    <row r="54" spans="1:1" s="7" customFormat="1" ht="12.75" hidden="1">
      <c r="A54" s="86"/>
    </row>
    <row r="55" spans="1:1" s="7" customFormat="1" ht="12.75" hidden="1">
      <c r="A55" s="86"/>
    </row>
    <row r="56" spans="1:1" s="7" customFormat="1" ht="12.75" hidden="1">
      <c r="A56" s="86"/>
    </row>
    <row r="57" spans="1:1" s="7" customFormat="1" ht="12.75" hidden="1">
      <c r="A57" s="86"/>
    </row>
    <row r="58" spans="1:1" s="7" customFormat="1" ht="12.75" hidden="1">
      <c r="A58" s="86"/>
    </row>
    <row r="59" spans="1:1" s="7" customFormat="1" ht="12.75" hidden="1">
      <c r="A59" s="86"/>
    </row>
    <row r="60" spans="1:1" s="7" customFormat="1" ht="12.75" hidden="1">
      <c r="A60" s="86"/>
    </row>
    <row r="61" spans="1:1" s="7" customFormat="1" ht="12.75" hidden="1">
      <c r="A61" s="86"/>
    </row>
    <row r="62" spans="1:1" s="7" customFormat="1" ht="12.75" hidden="1">
      <c r="A62" s="86"/>
    </row>
    <row r="63" spans="1:1" s="7" customFormat="1" ht="12.75" hidden="1">
      <c r="A63" s="86"/>
    </row>
    <row r="64" spans="1:1" s="7" customFormat="1" ht="12.75" hidden="1">
      <c r="A64" s="86"/>
    </row>
    <row r="65" spans="1:1" s="7" customFormat="1" ht="12.75" hidden="1">
      <c r="A65" s="86"/>
    </row>
    <row r="66" spans="1:1" s="7" customFormat="1" ht="12.75" hidden="1">
      <c r="A66" s="86"/>
    </row>
    <row r="67" spans="1:1" s="7" customFormat="1" ht="12.75" hidden="1">
      <c r="A67" s="86"/>
    </row>
    <row r="68" spans="1:1" s="7" customFormat="1" ht="12.75" hidden="1">
      <c r="A68" s="86"/>
    </row>
    <row r="69" spans="1:1" s="7" customFormat="1" ht="12.75" hidden="1">
      <c r="A69" s="86"/>
    </row>
    <row r="70" spans="1:1" s="7" customFormat="1" ht="12.75" hidden="1">
      <c r="A70" s="86"/>
    </row>
    <row r="71" spans="1:1" s="7" customFormat="1" ht="12.75" hidden="1">
      <c r="A71" s="86"/>
    </row>
    <row r="72" spans="1:1" s="7" customFormat="1" ht="12.75" hidden="1">
      <c r="A72" s="86"/>
    </row>
    <row r="73" spans="1:1" s="7" customFormat="1" ht="12.75" hidden="1">
      <c r="A73" s="86"/>
    </row>
    <row r="74" spans="1:1" s="7" customFormat="1" ht="12.75" hidden="1">
      <c r="A74" s="86"/>
    </row>
    <row r="75" spans="1:1" s="7" customFormat="1" ht="12.75" hidden="1">
      <c r="A75" s="86"/>
    </row>
    <row r="76" spans="1:1" s="7" customFormat="1" ht="12.75" hidden="1">
      <c r="A76" s="86"/>
    </row>
    <row r="77" spans="1:1" s="7" customFormat="1" ht="12.75" hidden="1">
      <c r="A77" s="86"/>
    </row>
    <row r="78" spans="1:1" s="7" customFormat="1" ht="12.75" hidden="1">
      <c r="A78" s="86"/>
    </row>
    <row r="79" spans="1:1" s="7" customFormat="1" ht="12.75" hidden="1">
      <c r="A79" s="86"/>
    </row>
    <row r="80" spans="1:1" s="7" customFormat="1" ht="12.75" hidden="1">
      <c r="A80" s="86"/>
    </row>
    <row r="81" spans="1:1" s="7" customFormat="1" ht="12.75" hidden="1">
      <c r="A81" s="86"/>
    </row>
    <row r="82" spans="1:1" s="7" customFormat="1" ht="12.75" hidden="1">
      <c r="A82" s="86"/>
    </row>
    <row r="83" spans="1:1" s="7" customFormat="1" ht="12.75" hidden="1">
      <c r="A83" s="86"/>
    </row>
    <row r="84" spans="1:1" s="7" customFormat="1" ht="12.75" hidden="1">
      <c r="A84" s="86"/>
    </row>
    <row r="85" spans="1:1" s="7" customFormat="1" ht="12.75" hidden="1">
      <c r="A85" s="86"/>
    </row>
    <row r="86" spans="1:1" s="7" customFormat="1" ht="12.75" hidden="1">
      <c r="A86" s="86"/>
    </row>
    <row r="87" spans="1:1" s="7" customFormat="1" ht="12.75" hidden="1">
      <c r="A87" s="86"/>
    </row>
    <row r="88" spans="1:1" s="7" customFormat="1" ht="12.75" hidden="1">
      <c r="A88" s="86"/>
    </row>
    <row r="89" spans="1:1" s="7" customFormat="1" ht="12.75" hidden="1">
      <c r="A89" s="86"/>
    </row>
    <row r="90" spans="1:1" s="7" customFormat="1" ht="12.75" hidden="1">
      <c r="A90" s="86"/>
    </row>
    <row r="91" spans="1:1" s="7" customFormat="1" ht="12.75" hidden="1">
      <c r="A91" s="86"/>
    </row>
    <row r="92" spans="1:1" s="7" customFormat="1" ht="12.75" hidden="1">
      <c r="A92" s="86"/>
    </row>
    <row r="93" spans="1:1" s="7" customFormat="1" ht="12.75" hidden="1">
      <c r="A93" s="86"/>
    </row>
    <row r="94" spans="1:1" s="7" customFormat="1" ht="12.75" hidden="1">
      <c r="A94" s="86"/>
    </row>
    <row r="95" spans="1:1" s="7" customFormat="1" ht="12.75" hidden="1">
      <c r="A95" s="86"/>
    </row>
    <row r="96" spans="1:1" s="7" customFormat="1" ht="12.75" hidden="1">
      <c r="A96" s="86"/>
    </row>
    <row r="97" spans="1:1" s="7" customFormat="1" ht="12.75" hidden="1">
      <c r="A97" s="86"/>
    </row>
    <row r="98" spans="1:1" s="7" customFormat="1" ht="12.75" hidden="1">
      <c r="A98" s="86"/>
    </row>
    <row r="99" spans="1:1" s="7" customFormat="1" ht="12.75" hidden="1">
      <c r="A99" s="86"/>
    </row>
    <row r="100" spans="1:1" s="7" customFormat="1" ht="12.75" hidden="1">
      <c r="A100" s="86"/>
    </row>
    <row r="101" spans="1:1" s="7" customFormat="1" ht="12.75" hidden="1">
      <c r="A101" s="86"/>
    </row>
    <row r="102" spans="1:1" s="7" customFormat="1" ht="12.75" hidden="1">
      <c r="A102" s="86"/>
    </row>
    <row r="103" spans="1:1" s="7" customFormat="1" ht="12.75" hidden="1">
      <c r="A103" s="86"/>
    </row>
    <row r="104" spans="1:1" s="7" customFormat="1" ht="12.75" hidden="1">
      <c r="A104" s="86"/>
    </row>
    <row r="105" spans="1:1" s="7" customFormat="1" ht="12.75" hidden="1">
      <c r="A105" s="86"/>
    </row>
    <row r="106" spans="1:1" s="7" customFormat="1" ht="12.75" hidden="1">
      <c r="A106" s="86"/>
    </row>
    <row r="107" spans="1:1" s="7" customFormat="1" ht="12.75" hidden="1">
      <c r="A107" s="86"/>
    </row>
    <row r="108" spans="1:1" s="7" customFormat="1" ht="12.75" hidden="1">
      <c r="A108" s="86"/>
    </row>
    <row r="109" spans="1:1" s="7" customFormat="1" ht="12.75" hidden="1">
      <c r="A109" s="86"/>
    </row>
    <row r="110" spans="1:1" s="7" customFormat="1" ht="12.75" hidden="1">
      <c r="A110" s="86"/>
    </row>
    <row r="111" spans="1:1" s="7" customFormat="1" ht="12.75" hidden="1">
      <c r="A111" s="86"/>
    </row>
    <row r="112" spans="1:1" s="7" customFormat="1" ht="12.75" hidden="1">
      <c r="A112" s="86"/>
    </row>
    <row r="113" spans="1:1" s="7" customFormat="1" ht="12.75" hidden="1">
      <c r="A113" s="86"/>
    </row>
    <row r="114" spans="1:1" s="7" customFormat="1" ht="12.75" hidden="1">
      <c r="A114" s="86"/>
    </row>
    <row r="115" spans="1:1" s="7" customFormat="1" ht="12.75" hidden="1">
      <c r="A115" s="86"/>
    </row>
    <row r="116" spans="1:1" s="7" customFormat="1" ht="12.75" hidden="1">
      <c r="A116" s="86"/>
    </row>
    <row r="117" spans="1:1" s="7" customFormat="1" ht="12.75" hidden="1">
      <c r="A117" s="86"/>
    </row>
    <row r="118" spans="1:1" s="7" customFormat="1" ht="12.75" hidden="1">
      <c r="A118" s="86"/>
    </row>
    <row r="119" spans="1:1" s="7" customFormat="1" ht="12.75" hidden="1">
      <c r="A119" s="86"/>
    </row>
    <row r="120" spans="1:1" s="7" customFormat="1" ht="12.75" hidden="1">
      <c r="A120" s="86"/>
    </row>
    <row r="121" spans="1:1" s="7" customFormat="1" ht="12.75" hidden="1">
      <c r="A121" s="86"/>
    </row>
    <row r="122" spans="1:1" s="7" customFormat="1" ht="12.75" hidden="1">
      <c r="A122" s="86"/>
    </row>
    <row r="123" spans="1:1" s="7" customFormat="1" ht="12.75" hidden="1">
      <c r="A123" s="86"/>
    </row>
    <row r="124" spans="1:1" s="7" customFormat="1" ht="12.75" hidden="1">
      <c r="A124" s="86"/>
    </row>
    <row r="125" spans="1:1" s="7" customFormat="1" ht="12.75" hidden="1">
      <c r="A125" s="86"/>
    </row>
    <row r="126" spans="1:1" s="7" customFormat="1" ht="12.75" hidden="1">
      <c r="A126" s="86"/>
    </row>
    <row r="127" spans="1:1" s="7" customFormat="1" ht="12.75" hidden="1">
      <c r="A127" s="86"/>
    </row>
    <row r="128" spans="1:1" s="7" customFormat="1" ht="12.75" hidden="1">
      <c r="A128" s="86"/>
    </row>
    <row r="129" spans="1:1" s="7" customFormat="1" ht="12.75" hidden="1">
      <c r="A129" s="86"/>
    </row>
    <row r="130" spans="1:1" s="3" customFormat="1" ht="12" hidden="1">
      <c r="A130" s="93"/>
    </row>
    <row r="131" spans="1:1" s="3" customFormat="1" ht="12" hidden="1">
      <c r="A131" s="93"/>
    </row>
    <row r="132" spans="1:1" s="3" customFormat="1" ht="12" hidden="1">
      <c r="A132" s="93"/>
    </row>
    <row r="133" spans="1:1" s="3" customFormat="1" ht="12" hidden="1">
      <c r="A133" s="93"/>
    </row>
    <row r="134" spans="1:1" s="3" customFormat="1" ht="12" hidden="1">
      <c r="A134" s="93"/>
    </row>
    <row r="135" spans="1:1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56E28-B361-4279-8116-A275DBA2DC6B}">
  <sheetPr>
    <tabColor theme="2" tint="0.59999389629810485"/>
  </sheetPr>
  <dimension ref="A1:BD17"/>
  <sheetViews>
    <sheetView showGridLines="0" zoomScale="70" zoomScaleNormal="70" workbookViewId="0">
      <selection activeCell="C9" sqref="C9"/>
    </sheetView>
  </sheetViews>
  <sheetFormatPr baseColWidth="10" defaultColWidth="0" defaultRowHeight="15" zeroHeight="1"/>
  <cols>
    <col min="1" max="1" width="2.7109375" style="94" customWidth="1"/>
    <col min="2" max="2" width="42.5703125" customWidth="1"/>
    <col min="3" max="3" width="18.28515625" customWidth="1"/>
    <col min="4" max="5" width="9.140625" customWidth="1"/>
    <col min="6" max="6" width="10.85546875" customWidth="1"/>
    <col min="7" max="8" width="10.7109375" customWidth="1"/>
    <col min="9" max="9" width="2.85546875" customWidth="1"/>
    <col min="10" max="53" width="10.7109375" hidden="1" customWidth="1"/>
    <col min="54" max="54" width="2.42578125" hidden="1" customWidth="1"/>
  </cols>
  <sheetData>
    <row r="1" spans="1:56" ht="7.5" customHeight="1">
      <c r="A1" s="81"/>
      <c r="B1" s="81"/>
      <c r="C1" s="81"/>
      <c r="D1" s="81"/>
      <c r="E1" s="81"/>
      <c r="F1" s="81"/>
      <c r="G1" s="81"/>
      <c r="H1" s="81"/>
      <c r="I1" s="82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</row>
    <row r="2" spans="1:56" s="83" customFormat="1" ht="27.95" customHeight="1">
      <c r="A2" s="84"/>
      <c r="B2" s="78" t="str" cm="1">
        <f t="array" aca="1" ref="B2" ca="1">"FIBRAeMX | "&amp;MID(CELL("filename",B2),FIND("]",CELL("filename",B2))+1,50)</f>
        <v>FIBRAeMX | Término Concesiones</v>
      </c>
      <c r="C2" s="79"/>
      <c r="D2" s="80"/>
      <c r="E2" s="81"/>
      <c r="F2" s="81"/>
      <c r="G2" s="81"/>
      <c r="H2" s="81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</row>
    <row r="3" spans="1:56" s="3" customFormat="1" ht="12.75">
      <c r="A3" s="85"/>
      <c r="B3" s="1"/>
      <c r="C3" s="2"/>
      <c r="D3" s="2"/>
      <c r="E3" s="4"/>
      <c r="F3" s="4"/>
      <c r="G3" s="4"/>
      <c r="H3" s="4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</row>
    <row r="4" spans="1:56" s="7" customFormat="1" ht="12.75">
      <c r="A4" s="85"/>
      <c r="B4" s="5"/>
      <c r="C4" s="5"/>
      <c r="D4" s="5"/>
      <c r="E4" s="5"/>
      <c r="F4" s="6"/>
      <c r="G4" s="6"/>
      <c r="H4" s="6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D4" s="7" t="s">
        <v>0</v>
      </c>
    </row>
    <row r="5" spans="1:56"/>
    <row r="6" spans="1:56" ht="28.5" customHeight="1">
      <c r="B6" s="75" t="s">
        <v>48</v>
      </c>
      <c r="C6" s="74" t="s">
        <v>29</v>
      </c>
    </row>
    <row r="7" spans="1:56" ht="28.5" customHeight="1">
      <c r="B7" s="73" t="s">
        <v>41</v>
      </c>
      <c r="C7" s="69">
        <v>55633</v>
      </c>
    </row>
    <row r="8" spans="1:56" ht="28.5" customHeight="1">
      <c r="B8" s="73" t="s">
        <v>42</v>
      </c>
      <c r="C8" s="69">
        <v>59928</v>
      </c>
    </row>
    <row r="9" spans="1:56" ht="28.5" customHeight="1">
      <c r="B9" s="73" t="s">
        <v>43</v>
      </c>
      <c r="C9" s="69">
        <v>49435</v>
      </c>
    </row>
    <row r="10" spans="1:56" ht="28.5" customHeight="1">
      <c r="B10" s="73" t="s">
        <v>44</v>
      </c>
      <c r="C10" s="69">
        <v>55127</v>
      </c>
    </row>
    <row r="11" spans="1:56" ht="28.5" customHeight="1">
      <c r="B11" s="73" t="s">
        <v>45</v>
      </c>
      <c r="C11" s="69">
        <v>49084</v>
      </c>
    </row>
    <row r="12" spans="1:56" ht="28.5" customHeight="1">
      <c r="B12" s="73" t="s">
        <v>46</v>
      </c>
      <c r="C12" s="69">
        <v>53912</v>
      </c>
    </row>
    <row r="13" spans="1:56" ht="28.5" customHeight="1">
      <c r="B13" s="72" t="s">
        <v>47</v>
      </c>
      <c r="C13" s="68">
        <v>56269</v>
      </c>
    </row>
    <row r="14" spans="1:56">
      <c r="B14" s="77"/>
      <c r="C14" s="76"/>
    </row>
    <row r="15" spans="1:56">
      <c r="B15" s="9" t="s">
        <v>34</v>
      </c>
      <c r="C15" s="77"/>
    </row>
    <row r="16" spans="1:56" hidden="1">
      <c r="B16" s="77"/>
      <c r="C16" s="77"/>
    </row>
    <row r="17" spans="2:3" hidden="1">
      <c r="B17" s="77"/>
      <c r="C17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Supuestos</vt:lpstr>
      <vt:lpstr>Flujo de Caja</vt:lpstr>
      <vt:lpstr>Valuación</vt:lpstr>
      <vt:lpstr>Término Concesiones</vt:lpstr>
    </vt:vector>
  </TitlesOfParts>
  <Company>Scotiabank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 Olivierisangiacomo, Juan Carlos</dc:creator>
  <cp:lastModifiedBy>Haydee Medina Valdés</cp:lastModifiedBy>
  <dcterms:created xsi:type="dcterms:W3CDTF">2024-03-13T17:48:50Z</dcterms:created>
  <dcterms:modified xsi:type="dcterms:W3CDTF">2024-03-26T03:31:23Z</dcterms:modified>
</cp:coreProperties>
</file>